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0440\Desktop\"/>
    </mc:Choice>
  </mc:AlternateContent>
  <xr:revisionPtr revIDLastSave="0" documentId="13_ncr:1_{53E8C0E2-B4B1-446B-8190-DCA8F5A70E1A}" xr6:coauthVersionLast="47" xr6:coauthVersionMax="47" xr10:uidLastSave="{00000000-0000-0000-0000-000000000000}"/>
  <bookViews>
    <workbookView xWindow="28680" yWindow="-4095" windowWidth="29040" windowHeight="15720" activeTab="2" xr2:uid="{00000000-000D-0000-FFFF-FFFF00000000}"/>
  </bookViews>
  <sheets>
    <sheet name="Mooring Inventory" sheetId="7" r:id="rId1"/>
    <sheet name="MOORING DIAGRAM" sheetId="8" r:id="rId2"/>
    <sheet name="BRT In KN" sheetId="4" r:id="rId3"/>
    <sheet name="In Tons" sheetId="5" r:id="rId4"/>
  </sheets>
  <definedNames>
    <definedName name="_xlnm.Print_Area" localSheetId="2">'BRT In KN'!$A$1:$H$44</definedName>
    <definedName name="_xlnm.Print_Area" localSheetId="3">'In Tons'!$A$1:$G$26</definedName>
    <definedName name="_xlnm.Print_Area" localSheetId="1">'MOORING DIAGRAM'!$C$1:$L$47</definedName>
    <definedName name="_xlnm.Print_Area" localSheetId="0">'Mooring Inventory'!$A$1:$L$62</definedName>
    <definedName name="_xlnm.Print_Titles" localSheetId="0">'Mooring Inventory'!$1:$1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C14" i="4"/>
  <c r="C12" i="4"/>
  <c r="G23" i="5" l="1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L11" i="4"/>
  <c r="C3" i="8" l="1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G18" i="4" l="1"/>
  <c r="E18" i="4"/>
  <c r="G16" i="4"/>
  <c r="E16" i="4"/>
  <c r="G14" i="4"/>
  <c r="E14" i="4"/>
  <c r="C16" i="4" a="1"/>
  <c r="C16" i="4" s="1"/>
  <c r="C26" i="4" l="1"/>
  <c r="B10" i="5" s="1"/>
  <c r="K35" i="4"/>
  <c r="O35" i="4" s="1"/>
  <c r="E35" i="4" s="1"/>
  <c r="D19" i="5" s="1"/>
  <c r="L22" i="4"/>
  <c r="P22" i="4" s="1"/>
  <c r="F22" i="4" s="1"/>
  <c r="E6" i="5" s="1"/>
  <c r="C37" i="4"/>
  <c r="B21" i="5" s="1"/>
  <c r="C28" i="4"/>
  <c r="B12" i="5" s="1"/>
  <c r="K25" i="4"/>
  <c r="O25" i="4" s="1"/>
  <c r="E25" i="4" s="1"/>
  <c r="D9" i="5" s="1"/>
  <c r="J31" i="4"/>
  <c r="N31" i="4" s="1"/>
  <c r="D31" i="4" s="1"/>
  <c r="C15" i="5" s="1"/>
  <c r="M36" i="4"/>
  <c r="Q36" i="4" s="1"/>
  <c r="G36" i="4" s="1"/>
  <c r="F20" i="5" s="1"/>
  <c r="C38" i="4"/>
  <c r="B22" i="5" s="1"/>
  <c r="C36" i="4"/>
  <c r="B20" i="5" s="1"/>
  <c r="J27" i="4"/>
  <c r="N27" i="4" s="1"/>
  <c r="D27" i="4" s="1"/>
  <c r="C11" i="5" s="1"/>
  <c r="L29" i="4"/>
  <c r="P29" i="4" s="1"/>
  <c r="F29" i="4" s="1"/>
  <c r="E13" i="5" s="1"/>
  <c r="M37" i="4"/>
  <c r="Q37" i="4" s="1"/>
  <c r="G37" i="4" s="1"/>
  <c r="F21" i="5" s="1"/>
  <c r="L24" i="4"/>
  <c r="P24" i="4" s="1"/>
  <c r="F24" i="4" s="1"/>
  <c r="E8" i="5" s="1"/>
  <c r="J30" i="4"/>
  <c r="N30" i="4" s="1"/>
  <c r="D30" i="4" s="1"/>
  <c r="C14" i="5" s="1"/>
  <c r="B29" i="4"/>
  <c r="K27" i="4"/>
  <c r="O27" i="4" s="1"/>
  <c r="E27" i="4" s="1"/>
  <c r="D11" i="5" s="1"/>
  <c r="K34" i="4"/>
  <c r="O34" i="4" s="1"/>
  <c r="E34" i="4" s="1"/>
  <c r="D18" i="5" s="1"/>
  <c r="B27" i="4"/>
  <c r="K28" i="4"/>
  <c r="O28" i="4" s="1"/>
  <c r="E28" i="4" s="1"/>
  <c r="D12" i="5" s="1"/>
  <c r="K32" i="4"/>
  <c r="O32" i="4" s="1"/>
  <c r="E32" i="4" s="1"/>
  <c r="D16" i="5" s="1"/>
  <c r="L34" i="4"/>
  <c r="P34" i="4" s="1"/>
  <c r="F34" i="4" s="1"/>
  <c r="E18" i="5" s="1"/>
  <c r="C29" i="4"/>
  <c r="B13" i="5" s="1"/>
  <c r="J36" i="4"/>
  <c r="N36" i="4" s="1"/>
  <c r="D36" i="4" s="1"/>
  <c r="C20" i="5" s="1"/>
  <c r="L33" i="4"/>
  <c r="P33" i="4" s="1"/>
  <c r="F33" i="4" s="1"/>
  <c r="E17" i="5" s="1"/>
  <c r="L35" i="4"/>
  <c r="P35" i="4" s="1"/>
  <c r="F35" i="4" s="1"/>
  <c r="E19" i="5" s="1"/>
  <c r="K39" i="4"/>
  <c r="O39" i="4" s="1"/>
  <c r="E39" i="4" s="1"/>
  <c r="D23" i="5" s="1"/>
  <c r="J33" i="4"/>
  <c r="N33" i="4" s="1"/>
  <c r="D33" i="4" s="1"/>
  <c r="C17" i="5" s="1"/>
  <c r="B34" i="4"/>
  <c r="B25" i="4"/>
  <c r="B33" i="4"/>
  <c r="J32" i="4"/>
  <c r="N32" i="4" s="1"/>
  <c r="D32" i="4" s="1"/>
  <c r="C16" i="5" s="1"/>
  <c r="L30" i="4"/>
  <c r="P30" i="4" s="1"/>
  <c r="F30" i="4" s="1"/>
  <c r="E14" i="5" s="1"/>
  <c r="M32" i="4"/>
  <c r="Q32" i="4" s="1"/>
  <c r="G32" i="4" s="1"/>
  <c r="F16" i="5" s="1"/>
  <c r="B38" i="4"/>
  <c r="M39" i="4"/>
  <c r="Q39" i="4" s="1"/>
  <c r="G39" i="4" s="1"/>
  <c r="F23" i="5" s="1"/>
  <c r="C23" i="4"/>
  <c r="B7" i="5" s="1"/>
  <c r="K36" i="4"/>
  <c r="O36" i="4" s="1"/>
  <c r="E36" i="4" s="1"/>
  <c r="D20" i="5" s="1"/>
  <c r="L39" i="4"/>
  <c r="P39" i="4" s="1"/>
  <c r="F39" i="4" s="1"/>
  <c r="E23" i="5" s="1"/>
  <c r="J22" i="4"/>
  <c r="N22" i="4" s="1"/>
  <c r="D22" i="4" s="1"/>
  <c r="C6" i="5" s="1"/>
  <c r="L26" i="4"/>
  <c r="P26" i="4" s="1"/>
  <c r="F26" i="4" s="1"/>
  <c r="E10" i="5" s="1"/>
  <c r="B35" i="4"/>
  <c r="K29" i="4"/>
  <c r="O29" i="4" s="1"/>
  <c r="E29" i="4" s="1"/>
  <c r="D13" i="5" s="1"/>
  <c r="K31" i="4"/>
  <c r="O31" i="4" s="1"/>
  <c r="E31" i="4" s="1"/>
  <c r="D15" i="5" s="1"/>
  <c r="M34" i="4"/>
  <c r="Q34" i="4" s="1"/>
  <c r="G34" i="4" s="1"/>
  <c r="F18" i="5" s="1"/>
  <c r="B26" i="4"/>
  <c r="J26" i="4"/>
  <c r="N26" i="4" s="1"/>
  <c r="D26" i="4" s="1"/>
  <c r="C10" i="5" s="1"/>
  <c r="K26" i="4"/>
  <c r="O26" i="4" s="1"/>
  <c r="E26" i="4" s="1"/>
  <c r="D10" i="5" s="1"/>
  <c r="L27" i="4"/>
  <c r="P27" i="4" s="1"/>
  <c r="F27" i="4" s="1"/>
  <c r="E11" i="5" s="1"/>
  <c r="L28" i="4"/>
  <c r="P28" i="4" s="1"/>
  <c r="F28" i="4" s="1"/>
  <c r="E12" i="5" s="1"/>
  <c r="K24" i="4"/>
  <c r="O24" i="4" s="1"/>
  <c r="E24" i="4" s="1"/>
  <c r="D8" i="5" s="1"/>
  <c r="J38" i="4"/>
  <c r="N38" i="4" s="1"/>
  <c r="D38" i="4" s="1"/>
  <c r="C22" i="5" s="1"/>
  <c r="L38" i="4"/>
  <c r="P38" i="4" s="1"/>
  <c r="F38" i="4" s="1"/>
  <c r="E22" i="5" s="1"/>
  <c r="L25" i="4"/>
  <c r="P25" i="4" s="1"/>
  <c r="F25" i="4" s="1"/>
  <c r="E9" i="5" s="1"/>
  <c r="M24" i="4"/>
  <c r="Q24" i="4" s="1"/>
  <c r="G24" i="4" s="1"/>
  <c r="F8" i="5" s="1"/>
  <c r="J24" i="4"/>
  <c r="N24" i="4" s="1"/>
  <c r="D24" i="4" s="1"/>
  <c r="C8" i="5" s="1"/>
  <c r="C30" i="4"/>
  <c r="B14" i="5" s="1"/>
  <c r="K30" i="4"/>
  <c r="O30" i="4" s="1"/>
  <c r="E30" i="4" s="1"/>
  <c r="D14" i="5" s="1"/>
  <c r="B24" i="4"/>
  <c r="L37" i="4"/>
  <c r="P37" i="4" s="1"/>
  <c r="F37" i="4" s="1"/>
  <c r="E21" i="5" s="1"/>
  <c r="N37" i="4"/>
  <c r="D37" i="4" s="1"/>
  <c r="C21" i="5" s="1"/>
  <c r="C34" i="4"/>
  <c r="B18" i="5" s="1"/>
  <c r="M22" i="4"/>
  <c r="Q22" i="4" s="1"/>
  <c r="G22" i="4" s="1"/>
  <c r="F6" i="5" s="1"/>
  <c r="M30" i="4"/>
  <c r="Q30" i="4" s="1"/>
  <c r="G30" i="4" s="1"/>
  <c r="F14" i="5" s="1"/>
  <c r="B23" i="4"/>
  <c r="L32" i="4"/>
  <c r="P32" i="4" s="1"/>
  <c r="F32" i="4" s="1"/>
  <c r="E16" i="5" s="1"/>
  <c r="M33" i="4"/>
  <c r="Q33" i="4" s="1"/>
  <c r="G33" i="4" s="1"/>
  <c r="F17" i="5" s="1"/>
  <c r="M38" i="4"/>
  <c r="Q38" i="4" s="1"/>
  <c r="G38" i="4" s="1"/>
  <c r="F22" i="5" s="1"/>
  <c r="B30" i="4"/>
  <c r="C22" i="4"/>
  <c r="B6" i="5" s="1"/>
  <c r="B37" i="4"/>
  <c r="C35" i="4"/>
  <c r="B19" i="5" s="1"/>
  <c r="C27" i="4"/>
  <c r="B11" i="5" s="1"/>
  <c r="L36" i="4"/>
  <c r="P36" i="4" s="1"/>
  <c r="F36" i="4" s="1"/>
  <c r="E20" i="5" s="1"/>
  <c r="M26" i="4"/>
  <c r="Q26" i="4" s="1"/>
  <c r="G26" i="4" s="1"/>
  <c r="F10" i="5" s="1"/>
  <c r="C31" i="4"/>
  <c r="B15" i="5" s="1"/>
  <c r="C24" i="4"/>
  <c r="B8" i="5" s="1"/>
  <c r="M35" i="4"/>
  <c r="Q35" i="4" s="1"/>
  <c r="G35" i="4" s="1"/>
  <c r="F19" i="5" s="1"/>
  <c r="K38" i="4"/>
  <c r="O38" i="4" s="1"/>
  <c r="E38" i="4" s="1"/>
  <c r="D22" i="5" s="1"/>
  <c r="M25" i="4"/>
  <c r="Q25" i="4" s="1"/>
  <c r="G25" i="4" s="1"/>
  <c r="F9" i="5" s="1"/>
  <c r="J39" i="4"/>
  <c r="N39" i="4" s="1"/>
  <c r="D39" i="4" s="1"/>
  <c r="C23" i="5" s="1"/>
  <c r="B31" i="4"/>
  <c r="J28" i="4"/>
  <c r="N28" i="4" s="1"/>
  <c r="D28" i="4" s="1"/>
  <c r="C12" i="5" s="1"/>
  <c r="L23" i="4"/>
  <c r="P23" i="4" s="1"/>
  <c r="F23" i="4" s="1"/>
  <c r="E7" i="5" s="1"/>
  <c r="C32" i="4"/>
  <c r="B16" i="5" s="1"/>
  <c r="C33" i="4"/>
  <c r="B17" i="5" s="1"/>
  <c r="M23" i="4"/>
  <c r="Q23" i="4" s="1"/>
  <c r="G23" i="4" s="1"/>
  <c r="F7" i="5" s="1"/>
  <c r="B28" i="4"/>
  <c r="J34" i="4"/>
  <c r="N34" i="4" s="1"/>
  <c r="D34" i="4" s="1"/>
  <c r="C18" i="5" s="1"/>
  <c r="K23" i="4"/>
  <c r="O23" i="4" s="1"/>
  <c r="E23" i="4" s="1"/>
  <c r="D7" i="5" s="1"/>
  <c r="B36" i="4"/>
  <c r="M28" i="4"/>
  <c r="Q28" i="4" s="1"/>
  <c r="G28" i="4" s="1"/>
  <c r="F12" i="5" s="1"/>
  <c r="K37" i="4"/>
  <c r="O37" i="4" s="1"/>
  <c r="E37" i="4" s="1"/>
  <c r="D21" i="5" s="1"/>
  <c r="J23" i="4"/>
  <c r="N23" i="4" s="1"/>
  <c r="D23" i="4" s="1"/>
  <c r="C7" i="5" s="1"/>
  <c r="C25" i="4"/>
  <c r="B9" i="5" s="1"/>
  <c r="C39" i="4"/>
  <c r="B23" i="5" s="1"/>
  <c r="L31" i="4"/>
  <c r="P31" i="4" s="1"/>
  <c r="F31" i="4" s="1"/>
  <c r="E15" i="5" s="1"/>
  <c r="K22" i="4"/>
  <c r="O22" i="4" s="1"/>
  <c r="E22" i="4" s="1"/>
  <c r="D6" i="5" s="1"/>
  <c r="M29" i="4"/>
  <c r="Q29" i="4" s="1"/>
  <c r="G29" i="4" s="1"/>
  <c r="F13" i="5" s="1"/>
  <c r="B32" i="4"/>
  <c r="J29" i="4"/>
  <c r="N29" i="4" s="1"/>
  <c r="D29" i="4" s="1"/>
  <c r="C13" i="5" s="1"/>
  <c r="M31" i="4"/>
  <c r="Q31" i="4" s="1"/>
  <c r="G31" i="4" s="1"/>
  <c r="F15" i="5" s="1"/>
  <c r="J35" i="4"/>
  <c r="N35" i="4" s="1"/>
  <c r="D35" i="4" s="1"/>
  <c r="C19" i="5" s="1"/>
  <c r="M27" i="4"/>
  <c r="Q27" i="4" s="1"/>
  <c r="G27" i="4" s="1"/>
  <c r="F11" i="5" s="1"/>
  <c r="J25" i="4"/>
  <c r="N25" i="4" s="1"/>
  <c r="D25" i="4" s="1"/>
  <c r="C9" i="5" s="1"/>
  <c r="B22" i="4"/>
  <c r="B39" i="4"/>
  <c r="K33" i="4"/>
  <c r="O33" i="4" s="1"/>
  <c r="E33" i="4" s="1"/>
  <c r="D1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<sst xmlns="http://schemas.openxmlformats.org/spreadsheetml/2006/main" count="314" uniqueCount="150">
  <si>
    <t>Class :</t>
  </si>
  <si>
    <r>
      <t>KG/CM</t>
    </r>
    <r>
      <rPr>
        <vertAlign val="superscript"/>
        <sz val="10"/>
        <rFont val="Arial"/>
        <family val="2"/>
      </rPr>
      <t>2</t>
    </r>
  </si>
  <si>
    <r>
      <t>CM</t>
    </r>
    <r>
      <rPr>
        <vertAlign val="superscript"/>
        <sz val="10"/>
        <rFont val="Arial"/>
        <family val="2"/>
      </rPr>
      <t>2</t>
    </r>
  </si>
  <si>
    <t>Number of winch</t>
  </si>
  <si>
    <t>Date Tested</t>
  </si>
  <si>
    <t>Date :</t>
  </si>
  <si>
    <t>SWL of fittings</t>
  </si>
  <si>
    <t>KN</t>
  </si>
  <si>
    <t>Bars</t>
  </si>
  <si>
    <t>Manual Entry</t>
  </si>
  <si>
    <t>Formula Cell</t>
  </si>
  <si>
    <t>EN:</t>
  </si>
  <si>
    <t>Jack pressure for 1st Layer
KG/CM2</t>
  </si>
  <si>
    <t>Chief Officer</t>
  </si>
  <si>
    <t>Master</t>
  </si>
  <si>
    <t xml:space="preserve">Vessel Name: </t>
  </si>
  <si>
    <r>
      <t xml:space="preserve">Distance of Jack from Center of Drum    </t>
    </r>
    <r>
      <rPr>
        <b/>
        <sz val="9"/>
        <rFont val="Arial"/>
        <family val="2"/>
      </rPr>
      <t>L2</t>
    </r>
  </si>
  <si>
    <t>CM</t>
  </si>
  <si>
    <t>KGf</t>
  </si>
  <si>
    <t>Brake rendering in KN (First Layer)</t>
  </si>
  <si>
    <t>Brake rendering in KN (Second Layer)</t>
  </si>
  <si>
    <t>Brake rendering in KN (Third Layer)</t>
  </si>
  <si>
    <t>Winch Brake Rendering Test (BRT)</t>
  </si>
  <si>
    <t>Brake rendering in KN (Fourth Layer)</t>
  </si>
  <si>
    <t>Brake rendering in KN (Fifth Layer)</t>
  </si>
  <si>
    <t>Brake rendering in MT (Second Layer)</t>
  </si>
  <si>
    <t>Brake rendering in MT (Third Layer)</t>
  </si>
  <si>
    <t>Brake rendering in MT (Fourth Layer)</t>
  </si>
  <si>
    <t>Brake rendering in MT (Fifth Layer)</t>
  </si>
  <si>
    <t>Winch Brake Rendering in Metric Tons</t>
  </si>
  <si>
    <t>EN assigned SDMBL</t>
  </si>
  <si>
    <t>KG/CM2</t>
  </si>
  <si>
    <t>MT (Force)</t>
  </si>
  <si>
    <t>60 % LDBF of Mooring Rope</t>
  </si>
  <si>
    <t>Brake rendering in MT (First Layer)</t>
  </si>
  <si>
    <t>SDMBL USED</t>
  </si>
  <si>
    <t>SDMBL NOT USED</t>
  </si>
  <si>
    <t>Method Used for Calculation</t>
  </si>
  <si>
    <t>XXXXXX</t>
  </si>
  <si>
    <t>%of SDMBL used</t>
  </si>
  <si>
    <t>100% BHC</t>
  </si>
  <si>
    <t>% of BHC at first layer used</t>
  </si>
  <si>
    <t>Value used for Calc</t>
  </si>
  <si>
    <t>% Brake Holding Power at first layer</t>
  </si>
  <si>
    <t>UNIT CONVERTOR</t>
  </si>
  <si>
    <t>Area of piston</t>
  </si>
  <si>
    <t>Diameter of Piston (A)</t>
  </si>
  <si>
    <t>MBL (MT)</t>
  </si>
  <si>
    <t>Date</t>
  </si>
  <si>
    <t>Manufacturer</t>
  </si>
  <si>
    <t>Condition</t>
  </si>
  <si>
    <t>Date of installation</t>
  </si>
  <si>
    <t>Turned</t>
  </si>
  <si>
    <t>EXCELENT (NEW)</t>
  </si>
  <si>
    <t>N/A</t>
  </si>
  <si>
    <t>RETIRED (UNFIT FOR SERVICE)</t>
  </si>
  <si>
    <t>MODERATE (OPERATIONAL)</t>
  </si>
  <si>
    <t xml:space="preserve">GOOD </t>
  </si>
  <si>
    <t>AFT 3                                         (STEERING GR RM)</t>
  </si>
  <si>
    <t>AFT 2                                         (STEERING GR RM)</t>
  </si>
  <si>
    <t>AFT 1                                         (STEERING GR RM)</t>
  </si>
  <si>
    <t>FWD 4                                         (BOSUN STORE)</t>
  </si>
  <si>
    <t>FWD 3                                         (BOSUN STORE)</t>
  </si>
  <si>
    <t>FWD 2                                         (BOSUN STORE)</t>
  </si>
  <si>
    <t>FWD 1                                         (BOSUN STORE)</t>
  </si>
  <si>
    <t>No</t>
  </si>
  <si>
    <t>Date of instalation</t>
  </si>
  <si>
    <t xml:space="preserve">Certificate </t>
  </si>
  <si>
    <t>Material</t>
  </si>
  <si>
    <t>Diameter (mm)</t>
  </si>
  <si>
    <t>Length (mtrs)</t>
  </si>
  <si>
    <t>Position</t>
  </si>
  <si>
    <t>MOORING TAILS</t>
  </si>
  <si>
    <t xml:space="preserve"> </t>
  </si>
  <si>
    <t>KATRADIS MARINE ROPE INDUSTRY SA</t>
  </si>
  <si>
    <t>2023/1748-2</t>
  </si>
  <si>
    <t>90 T</t>
  </si>
  <si>
    <t>Polypropylene</t>
  </si>
  <si>
    <t>220 mtrs</t>
  </si>
  <si>
    <t>FWD BSN STORE</t>
  </si>
  <si>
    <t>2023/1748-1</t>
  </si>
  <si>
    <t>Juli Rope Co LTD</t>
  </si>
  <si>
    <t>2105A1569</t>
  </si>
  <si>
    <t xml:space="preserve"> AFT ST. GR RM</t>
  </si>
  <si>
    <t>2105A1568</t>
  </si>
  <si>
    <t>Yangzhou XinTianHE Rope Co.,Ltd</t>
  </si>
  <si>
    <t>2036E011</t>
  </si>
  <si>
    <t>Date received</t>
  </si>
  <si>
    <t>SPARE MOORING ROPES (new)</t>
  </si>
  <si>
    <t>2036E027</t>
  </si>
  <si>
    <t>2021/2830-1</t>
  </si>
  <si>
    <t>2019/1461-2</t>
  </si>
  <si>
    <t>Date of usage commencement</t>
  </si>
  <si>
    <t>LOOSE MOORING ROPES (in use)</t>
  </si>
  <si>
    <t>D. KORONAKIS SA</t>
  </si>
  <si>
    <t>A2 (SS)</t>
  </si>
  <si>
    <t>A2 (PS)</t>
  </si>
  <si>
    <t>2010A1363</t>
  </si>
  <si>
    <t>A1 (SS)</t>
  </si>
  <si>
    <t>2010A1362</t>
  </si>
  <si>
    <t>A1 (PS)</t>
  </si>
  <si>
    <t>2112A040</t>
  </si>
  <si>
    <t>AC (Aft)</t>
  </si>
  <si>
    <t>2112A039</t>
  </si>
  <si>
    <t>AC (Fwd)</t>
  </si>
  <si>
    <t>D.S.R</t>
  </si>
  <si>
    <t>QMC1148</t>
  </si>
  <si>
    <t>As (Aft)</t>
  </si>
  <si>
    <t>As (Fwd)</t>
  </si>
  <si>
    <t>Marine Fibre Ropes</t>
  </si>
  <si>
    <t>1905T130</t>
  </si>
  <si>
    <t>Fs 1 (Aft)</t>
  </si>
  <si>
    <t>1905T131</t>
  </si>
  <si>
    <t>Fs 1 (Fwd)</t>
  </si>
  <si>
    <t>2021/2830-3</t>
  </si>
  <si>
    <t>F2 (SS)</t>
  </si>
  <si>
    <t>2021/2830-2</t>
  </si>
  <si>
    <t>F2 (PS)</t>
  </si>
  <si>
    <t>2036E020</t>
  </si>
  <si>
    <t>F1 (SS)</t>
  </si>
  <si>
    <t>2036E030</t>
  </si>
  <si>
    <t>F1 (PS)</t>
  </si>
  <si>
    <t>2036E029</t>
  </si>
  <si>
    <t>FC (SS)</t>
  </si>
  <si>
    <t>2036E028</t>
  </si>
  <si>
    <t>FC (PS)</t>
  </si>
  <si>
    <t>MOORING ROPES ON DRUMS</t>
  </si>
  <si>
    <t>Date:</t>
  </si>
  <si>
    <t>Vessel:</t>
  </si>
  <si>
    <t>2010A1367</t>
  </si>
  <si>
    <t>2010A1365</t>
  </si>
  <si>
    <t>Diameter (cm)</t>
  </si>
  <si>
    <t>AC (AFT</t>
  </si>
  <si>
    <t>AC (FWD)</t>
  </si>
  <si>
    <t>AS (AFT)</t>
  </si>
  <si>
    <t>AS (FWD)</t>
  </si>
  <si>
    <t>FS 1 (AFT)</t>
  </si>
  <si>
    <t>FS 1 (FWD)</t>
  </si>
  <si>
    <t>AS (PS)</t>
  </si>
  <si>
    <t>AS (SS)</t>
  </si>
  <si>
    <t>Drum Diameter (D)</t>
  </si>
  <si>
    <t>Rope Diameter (cm) (d)</t>
  </si>
  <si>
    <t>BH 2nd layer</t>
  </si>
  <si>
    <t>BH 3rd layer</t>
  </si>
  <si>
    <t>BH 4th layer</t>
  </si>
  <si>
    <t>BH 5th layer</t>
  </si>
  <si>
    <t>2nd Layer</t>
  </si>
  <si>
    <t>3rd Layer</t>
  </si>
  <si>
    <t>4th Layer</t>
  </si>
  <si>
    <t>5th 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</si>
</sst>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809]d\ mmm\ yyyy;@"/>
    <numFmt numFmtId="165" formatCode="&quot;M&quot;\ #"/>
    <numFmt numFmtId="166" formatCode="[$-409]d\-mmm\-yy;@"/>
  </numFmts>
  <fonts count="27" x14ac:knownFonts="1">
    <font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  <charset val="161"/>
    </font>
    <font>
      <sz val="10"/>
      <name val="Arial"/>
      <family val="2"/>
      <charset val="161"/>
    </font>
    <font>
      <sz val="6"/>
      <name val="Arial"/>
      <family val="2"/>
      <charset val="161"/>
    </font>
    <font>
      <b/>
      <sz val="11"/>
      <name val="Arial"/>
      <family val="2"/>
      <charset val="161"/>
    </font>
    <font>
      <sz val="8"/>
      <name val="Arial"/>
      <family val="2"/>
      <charset val="161"/>
    </font>
    <font>
      <sz val="8"/>
      <name val="Arial"/>
      <family val="2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6"/>
      <name val="Arial"/>
      <family val="2"/>
      <charset val="161"/>
    </font>
    <font>
      <b/>
      <sz val="16"/>
      <name val="Arial"/>
      <family val="2"/>
      <charset val="161"/>
    </font>
    <font>
      <sz val="11"/>
      <name val="Arial"/>
      <family val="2"/>
    </font>
    <font>
      <sz val="9"/>
      <name val="Arial"/>
      <family val="2"/>
      <charset val="161"/>
    </font>
    <font>
      <sz val="7.5"/>
      <name val="Arial"/>
      <family val="2"/>
      <charset val="161"/>
    </font>
    <font>
      <b/>
      <sz val="9"/>
      <name val="Arial"/>
      <family val="2"/>
      <charset val="161"/>
    </font>
    <font>
      <b/>
      <sz val="12"/>
      <name val="Arial"/>
      <family val="2"/>
    </font>
    <font>
      <b/>
      <sz val="10.5"/>
      <name val="Arial"/>
      <family val="2"/>
    </font>
    <font>
      <b/>
      <sz val="7"/>
      <name val="Arial"/>
      <family val="2"/>
    </font>
    <font>
      <b/>
      <sz val="8"/>
      <color indexed="10"/>
      <name val="Arial"/>
      <family val="2"/>
    </font>
    <font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6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" fontId="0" fillId="5" borderId="23" xfId="0" applyNumberForma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hidden="1"/>
    </xf>
    <xf numFmtId="2" fontId="0" fillId="4" borderId="35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</xf>
    <xf numFmtId="0" fontId="0" fillId="5" borderId="37" xfId="0" applyFill="1" applyBorder="1" applyAlignment="1" applyProtection="1">
      <alignment horizontal="left" vertical="center" wrapText="1"/>
    </xf>
    <xf numFmtId="2" fontId="0" fillId="5" borderId="18" xfId="0" applyNumberFormat="1" applyFill="1" applyBorder="1" applyAlignment="1" applyProtection="1">
      <alignment vertical="center" wrapText="1"/>
      <protection hidden="1"/>
    </xf>
    <xf numFmtId="0" fontId="0" fillId="5" borderId="18" xfId="0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0" fillId="5" borderId="36" xfId="0" applyNumberFormat="1" applyFill="1" applyBorder="1" applyAlignment="1" applyProtection="1">
      <alignment vertical="center" wrapText="1"/>
      <protection hidden="1"/>
    </xf>
    <xf numFmtId="0" fontId="0" fillId="5" borderId="38" xfId="0" applyFill="1" applyBorder="1" applyAlignment="1" applyProtection="1">
      <alignment horizontal="left" vertical="center" wrapText="1"/>
      <protection hidden="1"/>
    </xf>
    <xf numFmtId="0" fontId="0" fillId="5" borderId="3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7" borderId="4" xfId="0" applyNumberFormat="1" applyFill="1" applyBorder="1" applyAlignment="1" applyProtection="1">
      <alignment horizontal="center" vertical="center"/>
      <protection hidden="1"/>
    </xf>
    <xf numFmtId="1" fontId="0" fillId="7" borderId="4" xfId="0" applyNumberFormat="1" applyFill="1" applyBorder="1" applyAlignment="1" applyProtection="1">
      <alignment horizontal="center" vertical="center"/>
    </xf>
    <xf numFmtId="1" fontId="0" fillId="7" borderId="3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8" fillId="0" borderId="0" xfId="0" applyFont="1" applyAlignment="1" applyProtection="1">
      <alignment vertical="center"/>
      <protection locked="0"/>
    </xf>
    <xf numFmtId="15" fontId="12" fillId="2" borderId="0" xfId="0" applyNumberFormat="1" applyFont="1" applyFill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15" fillId="0" borderId="54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15" fontId="19" fillId="2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165" fontId="19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2" borderId="0" xfId="0" applyFill="1"/>
    <xf numFmtId="0" fontId="0" fillId="8" borderId="0" xfId="0" applyFill="1"/>
    <xf numFmtId="0" fontId="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5" fillId="2" borderId="0" xfId="0" applyFont="1" applyFill="1"/>
    <xf numFmtId="0" fontId="4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 vertical="justify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/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Border="1" applyAlignment="1" applyProtection="1">
      <alignment horizontal="left" vertical="center" wrapText="1"/>
    </xf>
    <xf numFmtId="0" fontId="0" fillId="8" borderId="0" xfId="0" applyFill="1" applyAlignment="1" applyProtection="1">
      <alignment horizontal="center" vertical="center"/>
    </xf>
    <xf numFmtId="0" fontId="6" fillId="0" borderId="9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21" fillId="4" borderId="63" xfId="0" applyFont="1" applyFill="1" applyBorder="1" applyAlignment="1">
      <alignment horizontal="center" vertical="center"/>
    </xf>
    <xf numFmtId="0" fontId="19" fillId="4" borderId="62" xfId="0" applyFont="1" applyFill="1" applyBorder="1" applyAlignment="1" applyProtection="1">
      <alignment horizontal="center" vertical="center"/>
      <protection locked="0"/>
    </xf>
    <xf numFmtId="2" fontId="19" fillId="4" borderId="62" xfId="0" applyNumberFormat="1" applyFont="1" applyFill="1" applyBorder="1" applyAlignment="1" applyProtection="1">
      <alignment horizontal="center" vertical="center"/>
      <protection locked="0"/>
    </xf>
    <xf numFmtId="0" fontId="12" fillId="4" borderId="62" xfId="0" applyFont="1" applyFill="1" applyBorder="1" applyAlignment="1" applyProtection="1">
      <alignment horizontal="center" vertical="center"/>
      <protection locked="0"/>
    </xf>
    <xf numFmtId="0" fontId="19" fillId="4" borderId="62" xfId="0" quotePrefix="1" applyFont="1" applyFill="1" applyBorder="1" applyAlignment="1" applyProtection="1">
      <alignment horizontal="center" vertical="center" shrinkToFit="1"/>
      <protection locked="0"/>
    </xf>
    <xf numFmtId="15" fontId="19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7" xfId="0" applyFont="1" applyFill="1" applyBorder="1" applyAlignment="1" applyProtection="1">
      <alignment horizontal="center" vertical="justify"/>
      <protection locked="0"/>
    </xf>
    <xf numFmtId="0" fontId="12" fillId="4" borderId="62" xfId="0" applyFont="1" applyFill="1" applyBorder="1" applyAlignment="1" applyProtection="1">
      <alignment horizontal="center" vertical="center" wrapText="1"/>
      <protection locked="0"/>
    </xf>
    <xf numFmtId="15" fontId="19" fillId="4" borderId="62" xfId="0" applyNumberFormat="1" applyFont="1" applyFill="1" applyBorder="1" applyAlignment="1" applyProtection="1">
      <alignment horizontal="center" vertical="center"/>
      <protection locked="0"/>
    </xf>
    <xf numFmtId="15" fontId="19" fillId="4" borderId="61" xfId="0" applyNumberFormat="1" applyFont="1" applyFill="1" applyBorder="1" applyAlignment="1" applyProtection="1">
      <alignment horizontal="center" vertical="center"/>
      <protection locked="0"/>
    </xf>
    <xf numFmtId="0" fontId="21" fillId="4" borderId="6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2" fontId="19" fillId="4" borderId="11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9" fillId="4" borderId="11" xfId="0" quotePrefix="1" applyFont="1" applyFill="1" applyBorder="1" applyAlignment="1" applyProtection="1">
      <alignment horizontal="center" vertical="center" shrinkToFit="1"/>
      <protection locked="0"/>
    </xf>
    <xf numFmtId="15" fontId="19" fillId="4" borderId="11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15" fontId="19" fillId="4" borderId="59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>
      <alignment horizontal="center" vertical="center"/>
    </xf>
    <xf numFmtId="0" fontId="19" fillId="4" borderId="74" xfId="0" applyFont="1" applyFill="1" applyBorder="1" applyAlignment="1" applyProtection="1">
      <alignment horizontal="center" vertical="center"/>
      <protection locked="0"/>
    </xf>
    <xf numFmtId="2" fontId="19" fillId="4" borderId="74" xfId="0" applyNumberFormat="1" applyFont="1" applyFill="1" applyBorder="1" applyAlignment="1" applyProtection="1">
      <alignment horizontal="center" vertical="center"/>
      <protection locked="0"/>
    </xf>
    <xf numFmtId="0" fontId="12" fillId="4" borderId="74" xfId="0" applyFont="1" applyFill="1" applyBorder="1" applyAlignment="1" applyProtection="1">
      <alignment horizontal="center" vertical="center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15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19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1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11" xfId="0" applyFont="1" applyFill="1" applyBorder="1" applyAlignment="1" applyProtection="1">
      <alignment horizontal="center" vertical="center" wrapText="1" shrinkToFit="1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21" fillId="4" borderId="55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9" fillId="4" borderId="54" xfId="0" applyFont="1" applyFill="1" applyBorder="1" applyAlignment="1" applyProtection="1">
      <alignment horizontal="center" vertical="center"/>
      <protection locked="0"/>
    </xf>
    <xf numFmtId="2" fontId="19" fillId="4" borderId="54" xfId="0" applyNumberFormat="1" applyFont="1" applyFill="1" applyBorder="1" applyAlignment="1" applyProtection="1">
      <alignment horizontal="center" vertical="center"/>
      <protection locked="0"/>
    </xf>
    <xf numFmtId="0" fontId="12" fillId="4" borderId="54" xfId="0" applyFont="1" applyFill="1" applyBorder="1" applyAlignment="1" applyProtection="1">
      <alignment horizontal="center" vertical="center"/>
      <protection locked="0"/>
    </xf>
    <xf numFmtId="1" fontId="19" fillId="4" borderId="54" xfId="0" applyNumberFormat="1" applyFont="1" applyFill="1" applyBorder="1" applyAlignment="1" applyProtection="1">
      <alignment horizontal="center" vertical="center" shrinkToFit="1"/>
      <protection locked="0"/>
    </xf>
    <xf numFmtId="15" fontId="19" fillId="4" borderId="54" xfId="0" applyNumberFormat="1" applyFont="1" applyFill="1" applyBorder="1" applyAlignment="1" applyProtection="1">
      <alignment horizontal="center" vertical="center"/>
      <protection locked="0"/>
    </xf>
    <xf numFmtId="0" fontId="12" fillId="4" borderId="54" xfId="0" applyFont="1" applyFill="1" applyBorder="1" applyAlignment="1" applyProtection="1">
      <alignment horizontal="center" vertical="center" wrapText="1"/>
      <protection locked="0"/>
    </xf>
    <xf numFmtId="15" fontId="19" fillId="4" borderId="53" xfId="0" applyNumberFormat="1" applyFont="1" applyFill="1" applyBorder="1" applyAlignment="1" applyProtection="1">
      <alignment horizontal="center" vertical="center"/>
      <protection locked="0"/>
    </xf>
    <xf numFmtId="0" fontId="12" fillId="4" borderId="63" xfId="0" applyFont="1" applyFill="1" applyBorder="1" applyAlignment="1" applyProtection="1">
      <alignment horizontal="center" vertical="center" wrapText="1" shrinkToFit="1"/>
      <protection locked="0"/>
    </xf>
    <xf numFmtId="0" fontId="12" fillId="4" borderId="11" xfId="0" applyFont="1" applyFill="1" applyBorder="1" applyAlignment="1" applyProtection="1">
      <alignment horizontal="center" vertical="justify" wrapText="1" shrinkToFit="1"/>
      <protection locked="0"/>
    </xf>
    <xf numFmtId="0" fontId="12" fillId="4" borderId="60" xfId="0" applyFont="1" applyFill="1" applyBorder="1" applyAlignment="1" applyProtection="1">
      <alignment horizontal="center" vertical="center" wrapText="1" shrinkToFit="1"/>
      <protection locked="0"/>
    </xf>
    <xf numFmtId="2" fontId="1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57" xfId="0" quotePrefix="1" applyFont="1" applyFill="1" applyBorder="1" applyAlignment="1" applyProtection="1">
      <alignment horizontal="center" vertical="center"/>
      <protection locked="0"/>
    </xf>
    <xf numFmtId="15" fontId="1" fillId="4" borderId="57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justify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4" fontId="1" fillId="4" borderId="57" xfId="0" applyNumberFormat="1" applyFont="1" applyFill="1" applyBorder="1" applyAlignment="1" applyProtection="1">
      <alignment horizontal="center" vertical="center"/>
      <protection locked="0"/>
    </xf>
    <xf numFmtId="2" fontId="12" fillId="4" borderId="11" xfId="0" applyNumberFormat="1" applyFont="1" applyFill="1" applyBorder="1" applyAlignment="1" applyProtection="1">
      <alignment horizontal="center" vertical="center"/>
      <protection locked="0"/>
    </xf>
    <xf numFmtId="14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12" fillId="4" borderId="55" xfId="0" applyFont="1" applyFill="1" applyBorder="1" applyAlignment="1" applyProtection="1">
      <alignment horizontal="center" vertical="center" wrapText="1" shrinkToFit="1"/>
      <protection locked="0"/>
    </xf>
    <xf numFmtId="0" fontId="1" fillId="4" borderId="79" xfId="0" applyFont="1" applyFill="1" applyBorder="1" applyAlignment="1" applyProtection="1">
      <alignment horizontal="center" vertical="center"/>
      <protection locked="0"/>
    </xf>
    <xf numFmtId="2" fontId="1" fillId="4" borderId="54" xfId="0" applyNumberFormat="1" applyFont="1" applyFill="1" applyBorder="1" applyAlignment="1" applyProtection="1">
      <alignment horizontal="center" vertical="center"/>
      <protection locked="0"/>
    </xf>
    <xf numFmtId="0" fontId="1" fillId="4" borderId="54" xfId="0" applyFont="1" applyFill="1" applyBorder="1" applyAlignment="1" applyProtection="1">
      <alignment horizontal="center" vertical="center"/>
      <protection locked="0"/>
    </xf>
    <xf numFmtId="0" fontId="12" fillId="4" borderId="54" xfId="0" applyFont="1" applyFill="1" applyBorder="1" applyAlignment="1" applyProtection="1">
      <alignment horizontal="center" vertical="justify"/>
      <protection locked="0"/>
    </xf>
    <xf numFmtId="0" fontId="10" fillId="4" borderId="54" xfId="0" applyFont="1" applyFill="1" applyBorder="1" applyAlignment="1" applyProtection="1">
      <alignment horizontal="center" vertical="center" wrapText="1"/>
      <protection locked="0"/>
    </xf>
    <xf numFmtId="0" fontId="1" fillId="4" borderId="62" xfId="0" quotePrefix="1" applyFont="1" applyFill="1" applyBorder="1" applyAlignment="1" applyProtection="1">
      <alignment horizontal="center" vertical="center"/>
      <protection locked="0"/>
    </xf>
    <xf numFmtId="15" fontId="1" fillId="4" borderId="62" xfId="0" applyNumberFormat="1" applyFont="1" applyFill="1" applyBorder="1" applyAlignment="1" applyProtection="1">
      <alignment horizontal="center" vertical="center"/>
      <protection locked="0"/>
    </xf>
    <xf numFmtId="0" fontId="12" fillId="4" borderId="62" xfId="0" applyFont="1" applyFill="1" applyBorder="1" applyAlignment="1" applyProtection="1">
      <alignment horizontal="center" vertical="center" wrapText="1" shrinkToFi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13" fillId="4" borderId="6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15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vertical="center"/>
      <protection locked="0"/>
    </xf>
    <xf numFmtId="0" fontId="10" fillId="4" borderId="74" xfId="0" applyFont="1" applyFill="1" applyBorder="1" applyAlignment="1" applyProtection="1">
      <alignment horizontal="center" vertical="center" wrapText="1"/>
      <protection locked="0"/>
    </xf>
    <xf numFmtId="0" fontId="12" fillId="4" borderId="75" xfId="0" applyFont="1" applyFill="1" applyBorder="1" applyAlignment="1" applyProtection="1">
      <alignment horizontal="center" vertical="center" wrapText="1" shrinkToFit="1"/>
      <protection locked="0"/>
    </xf>
    <xf numFmtId="0" fontId="12" fillId="4" borderId="74" xfId="0" applyFont="1" applyFill="1" applyBorder="1" applyAlignment="1" applyProtection="1">
      <alignment horizontal="center" vertical="center" wrapText="1"/>
      <protection locked="0"/>
    </xf>
    <xf numFmtId="0" fontId="1" fillId="4" borderId="74" xfId="0" applyFont="1" applyFill="1" applyBorder="1" applyAlignment="1" applyProtection="1">
      <alignment horizontal="center" vertical="center"/>
      <protection locked="0"/>
    </xf>
    <xf numFmtId="15" fontId="1" fillId="4" borderId="74" xfId="0" applyNumberFormat="1" applyFont="1" applyFill="1" applyBorder="1" applyAlignment="1" applyProtection="1">
      <alignment horizontal="center" vertical="center"/>
      <protection locked="0"/>
    </xf>
    <xf numFmtId="0" fontId="20" fillId="4" borderId="74" xfId="0" applyFont="1" applyFill="1" applyBorder="1" applyAlignment="1" applyProtection="1">
      <alignment horizontal="center" vertical="justify" wrapText="1" shrinkToFit="1"/>
      <protection locked="0"/>
    </xf>
    <xf numFmtId="0" fontId="20" fillId="4" borderId="11" xfId="0" applyFont="1" applyFill="1" applyBorder="1" applyAlignment="1" applyProtection="1">
      <alignment horizontal="center" vertical="justify" wrapText="1" shrinkToFit="1"/>
      <protection locked="0"/>
    </xf>
    <xf numFmtId="14" fontId="1" fillId="4" borderId="74" xfId="0" applyNumberFormat="1" applyFont="1" applyFill="1" applyBorder="1" applyAlignment="1" applyProtection="1">
      <alignment horizontal="center" vertical="center"/>
      <protection locked="0"/>
    </xf>
    <xf numFmtId="0" fontId="12" fillId="4" borderId="74" xfId="0" applyFont="1" applyFill="1" applyBorder="1" applyAlignment="1" applyProtection="1">
      <alignment horizontal="center" vertical="justify" wrapText="1" shrinkToFit="1"/>
      <protection locked="0"/>
    </xf>
    <xf numFmtId="14" fontId="1" fillId="4" borderId="54" xfId="0" applyNumberFormat="1" applyFont="1" applyFill="1" applyBorder="1" applyAlignment="1" applyProtection="1">
      <alignment horizontal="center" vertical="center"/>
      <protection locked="0"/>
    </xf>
    <xf numFmtId="0" fontId="12" fillId="4" borderId="54" xfId="0" applyFont="1" applyFill="1" applyBorder="1" applyAlignment="1" applyProtection="1">
      <alignment horizontal="center" vertical="justify" wrapText="1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66" fontId="0" fillId="0" borderId="16" xfId="0" applyNumberForma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1" fontId="0" fillId="5" borderId="36" xfId="0" applyNumberFormat="1" applyFill="1" applyBorder="1" applyAlignment="1" applyProtection="1">
      <alignment horizontal="center" vertical="center"/>
      <protection hidden="1"/>
    </xf>
    <xf numFmtId="166" fontId="0" fillId="0" borderId="92" xfId="0" applyNumberFormat="1" applyFill="1" applyBorder="1" applyAlignment="1" applyProtection="1">
      <alignment horizontal="center" vertical="center"/>
      <protection hidden="1"/>
    </xf>
    <xf numFmtId="1" fontId="0" fillId="5" borderId="93" xfId="0" applyNumberFormat="1" applyFill="1" applyBorder="1" applyAlignment="1" applyProtection="1">
      <alignment horizontal="center" vertical="center"/>
      <protection hidden="1"/>
    </xf>
    <xf numFmtId="166" fontId="0" fillId="0" borderId="19" xfId="0" applyNumberFormat="1" applyFill="1" applyBorder="1" applyAlignment="1" applyProtection="1">
      <alignment horizontal="center" vertical="center"/>
      <protection hidden="1"/>
    </xf>
    <xf numFmtId="0" fontId="16" fillId="4" borderId="63" xfId="0" applyFont="1" applyFill="1" applyBorder="1" applyAlignment="1" applyProtection="1">
      <alignment horizontal="center" vertical="center" wrapText="1" shrinkToFit="1"/>
      <protection locked="0"/>
    </xf>
    <xf numFmtId="0" fontId="6" fillId="4" borderId="62" xfId="0" applyFont="1" applyFill="1" applyBorder="1" applyAlignment="1" applyProtection="1">
      <alignment horizontal="center"/>
      <protection locked="0"/>
    </xf>
    <xf numFmtId="2" fontId="6" fillId="4" borderId="62" xfId="0" applyNumberFormat="1" applyFont="1" applyFill="1" applyBorder="1" applyAlignment="1" applyProtection="1">
      <alignment horizontal="center"/>
      <protection locked="0"/>
    </xf>
    <xf numFmtId="14" fontId="13" fillId="4" borderId="62" xfId="0" applyNumberFormat="1" applyFont="1" applyFill="1" applyBorder="1" applyAlignment="1" applyProtection="1">
      <alignment horizontal="center"/>
      <protection locked="0"/>
    </xf>
    <xf numFmtId="0" fontId="6" fillId="4" borderId="61" xfId="0" applyFont="1" applyFill="1" applyBorder="1" applyAlignment="1" applyProtection="1">
      <alignment horizontal="center"/>
      <protection locked="0"/>
    </xf>
    <xf numFmtId="0" fontId="16" fillId="4" borderId="60" xfId="0" applyFont="1" applyFill="1" applyBorder="1" applyAlignment="1" applyProtection="1">
      <alignment horizontal="center" vertical="center" wrapText="1" shrinkToFit="1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4" fontId="13" fillId="4" borderId="11" xfId="0" applyNumberFormat="1" applyFont="1" applyFill="1" applyBorder="1" applyAlignment="1" applyProtection="1">
      <alignment horizontal="center"/>
      <protection locked="0"/>
    </xf>
    <xf numFmtId="0" fontId="6" fillId="4" borderId="59" xfId="0" applyFont="1" applyFill="1" applyBorder="1" applyAlignment="1" applyProtection="1">
      <alignment horizontal="center"/>
      <protection locked="0"/>
    </xf>
    <xf numFmtId="14" fontId="13" fillId="4" borderId="11" xfId="0" applyNumberFormat="1" applyFont="1" applyFill="1" applyBorder="1" applyAlignment="1" applyProtection="1">
      <alignment horizontal="center" vertical="justify"/>
      <protection locked="0"/>
    </xf>
    <xf numFmtId="0" fontId="16" fillId="4" borderId="58" xfId="0" applyFont="1" applyFill="1" applyBorder="1" applyAlignment="1" applyProtection="1">
      <alignment horizontal="center" vertical="center" wrapText="1" shrinkToFit="1"/>
      <protection locked="0"/>
    </xf>
    <xf numFmtId="0" fontId="6" fillId="4" borderId="57" xfId="0" applyFont="1" applyFill="1" applyBorder="1" applyAlignment="1" applyProtection="1">
      <alignment horizontal="center"/>
      <protection locked="0"/>
    </xf>
    <xf numFmtId="2" fontId="6" fillId="4" borderId="57" xfId="0" applyNumberFormat="1" applyFont="1" applyFill="1" applyBorder="1" applyAlignment="1" applyProtection="1">
      <alignment horizontal="center"/>
      <protection locked="0"/>
    </xf>
    <xf numFmtId="14" fontId="13" fillId="4" borderId="57" xfId="0" applyNumberFormat="1" applyFont="1" applyFill="1" applyBorder="1" applyAlignment="1" applyProtection="1">
      <alignment horizontal="center"/>
      <protection locked="0"/>
    </xf>
    <xf numFmtId="14" fontId="13" fillId="4" borderId="57" xfId="0" applyNumberFormat="1" applyFont="1" applyFill="1" applyBorder="1" applyAlignment="1" applyProtection="1">
      <alignment horizontal="center" vertical="justify"/>
      <protection locked="0"/>
    </xf>
    <xf numFmtId="0" fontId="6" fillId="4" borderId="56" xfId="0" applyFont="1" applyFill="1" applyBorder="1" applyAlignment="1" applyProtection="1">
      <alignment horizontal="center"/>
      <protection locked="0"/>
    </xf>
    <xf numFmtId="0" fontId="16" fillId="4" borderId="55" xfId="0" applyFont="1" applyFill="1" applyBorder="1" applyAlignment="1" applyProtection="1">
      <alignment horizontal="center" vertical="center" wrapText="1" shrinkToFit="1"/>
      <protection locked="0"/>
    </xf>
    <xf numFmtId="0" fontId="6" fillId="4" borderId="54" xfId="0" applyFont="1" applyFill="1" applyBorder="1" applyAlignment="1" applyProtection="1">
      <alignment horizontal="center"/>
      <protection locked="0"/>
    </xf>
    <xf numFmtId="2" fontId="6" fillId="4" borderId="54" xfId="0" applyNumberFormat="1" applyFont="1" applyFill="1" applyBorder="1" applyAlignment="1" applyProtection="1">
      <alignment horizontal="center"/>
      <protection locked="0"/>
    </xf>
    <xf numFmtId="14" fontId="13" fillId="4" borderId="54" xfId="0" applyNumberFormat="1" applyFont="1" applyFill="1" applyBorder="1" applyAlignment="1" applyProtection="1">
      <alignment horizontal="center"/>
      <protection locked="0"/>
    </xf>
    <xf numFmtId="14" fontId="13" fillId="4" borderId="54" xfId="0" applyNumberFormat="1" applyFont="1" applyFill="1" applyBorder="1" applyAlignment="1" applyProtection="1">
      <alignment horizontal="center" vertical="justify"/>
      <protection locked="0"/>
    </xf>
    <xf numFmtId="0" fontId="6" fillId="4" borderId="53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2" fontId="0" fillId="0" borderId="47" xfId="0" applyNumberFormat="1" applyFill="1" applyBorder="1" applyAlignment="1" applyProtection="1">
      <alignment horizontal="center" vertical="center"/>
      <protection locked="0"/>
    </xf>
    <xf numFmtId="2" fontId="0" fillId="0" borderId="48" xfId="0" applyNumberFormat="1" applyFill="1" applyBorder="1" applyAlignment="1" applyProtection="1">
      <alignment horizontal="center" vertical="center"/>
      <protection locked="0"/>
    </xf>
    <xf numFmtId="2" fontId="1" fillId="2" borderId="48" xfId="0" applyNumberFormat="1" applyFont="1" applyFill="1" applyBorder="1" applyAlignment="1" applyProtection="1">
      <alignment horizontal="center" vertical="center"/>
    </xf>
    <xf numFmtId="2" fontId="0" fillId="0" borderId="48" xfId="0" applyNumberFormat="1" applyBorder="1" applyAlignment="1" applyProtection="1">
      <alignment horizontal="center" vertical="center"/>
    </xf>
    <xf numFmtId="2" fontId="0" fillId="0" borderId="49" xfId="0" applyNumberFormat="1" applyBorder="1" applyAlignment="1" applyProtection="1">
      <alignment horizontal="center" vertical="center"/>
    </xf>
    <xf numFmtId="2" fontId="0" fillId="0" borderId="50" xfId="0" applyNumberFormat="1" applyFill="1" applyBorder="1" applyAlignment="1" applyProtection="1">
      <alignment horizontal="center" vertical="center"/>
      <protection locked="0"/>
    </xf>
    <xf numFmtId="2" fontId="0" fillId="0" borderId="51" xfId="0" applyNumberFormat="1" applyFill="1" applyBorder="1" applyAlignment="1" applyProtection="1">
      <alignment horizontal="center" vertical="center"/>
      <protection locked="0"/>
    </xf>
    <xf numFmtId="2" fontId="1" fillId="2" borderId="51" xfId="0" applyNumberFormat="1" applyFont="1" applyFill="1" applyBorder="1" applyAlignment="1" applyProtection="1">
      <alignment horizontal="center" vertical="center"/>
    </xf>
    <xf numFmtId="2" fontId="0" fillId="0" borderId="51" xfId="0" applyNumberFormat="1" applyBorder="1" applyAlignment="1" applyProtection="1">
      <alignment horizontal="center" vertical="center"/>
    </xf>
    <xf numFmtId="2" fontId="0" fillId="0" borderId="52" xfId="0" applyNumberFormat="1" applyBorder="1" applyAlignment="1" applyProtection="1">
      <alignment horizontal="center" vertical="center"/>
    </xf>
    <xf numFmtId="0" fontId="15" fillId="0" borderId="69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5" fillId="0" borderId="68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0" fontId="11" fillId="0" borderId="67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1" fillId="0" borderId="69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15" fontId="13" fillId="4" borderId="12" xfId="0" applyNumberFormat="1" applyFont="1" applyFill="1" applyBorder="1" applyAlignment="1" applyProtection="1">
      <alignment horizontal="center" vertical="center"/>
      <protection locked="0"/>
    </xf>
    <xf numFmtId="15" fontId="13" fillId="4" borderId="76" xfId="0" applyNumberFormat="1" applyFont="1" applyFill="1" applyBorder="1" applyAlignment="1" applyProtection="1">
      <alignment horizontal="center" vertical="center"/>
      <protection locked="0"/>
    </xf>
    <xf numFmtId="14" fontId="12" fillId="4" borderId="73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72" xfId="0" applyNumberFormat="1" applyFont="1" applyFill="1" applyBorder="1" applyAlignment="1" applyProtection="1">
      <alignment horizontal="center" vertical="center" wrapText="1"/>
      <protection locked="0"/>
    </xf>
    <xf numFmtId="15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5" fontId="12" fillId="4" borderId="76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7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</xf>
    <xf numFmtId="15" fontId="12" fillId="4" borderId="73" xfId="0" applyNumberFormat="1" applyFont="1" applyFill="1" applyBorder="1" applyAlignment="1" applyProtection="1">
      <alignment horizontal="center" vertical="center" wrapText="1"/>
      <protection locked="0"/>
    </xf>
    <xf numFmtId="15" fontId="12" fillId="4" borderId="72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62" xfId="0" applyNumberFormat="1" applyFont="1" applyBorder="1" applyAlignment="1">
      <alignment horizontal="center" vertical="center" wrapText="1"/>
    </xf>
    <xf numFmtId="0" fontId="17" fillId="0" borderId="8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14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76" xfId="0" applyNumberFormat="1" applyFont="1" applyFill="1" applyBorder="1" applyAlignment="1" applyProtection="1">
      <alignment horizontal="center" vertical="center" wrapText="1"/>
      <protection locked="0"/>
    </xf>
    <xf numFmtId="15" fontId="12" fillId="4" borderId="78" xfId="0" applyNumberFormat="1" applyFont="1" applyFill="1" applyBorder="1" applyAlignment="1" applyProtection="1">
      <alignment horizontal="center" vertical="center" wrapText="1"/>
      <protection locked="0"/>
    </xf>
    <xf numFmtId="15" fontId="12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8" xfId="0" applyFont="1" applyBorder="1" applyAlignment="1" applyProtection="1">
      <alignment horizontal="center" vertical="center" wrapText="1"/>
      <protection hidden="1"/>
    </xf>
    <xf numFmtId="0" fontId="15" fillId="0" borderId="65" xfId="0" applyFont="1" applyBorder="1" applyAlignment="1" applyProtection="1">
      <alignment horizontal="center" vertical="center" wrapText="1"/>
      <protection hidden="1"/>
    </xf>
    <xf numFmtId="166" fontId="0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15" fillId="0" borderId="80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15" fontId="12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3" xfId="0" applyFont="1" applyFill="1" applyBorder="1" applyAlignment="1" applyProtection="1">
      <alignment horizontal="center" vertical="center" wrapText="1"/>
      <protection locked="0"/>
    </xf>
    <xf numFmtId="15" fontId="12" fillId="4" borderId="12" xfId="0" applyNumberFormat="1" applyFont="1" applyFill="1" applyBorder="1" applyAlignment="1" applyProtection="1">
      <alignment horizontal="center" vertical="center"/>
      <protection locked="0"/>
    </xf>
    <xf numFmtId="15" fontId="12" fillId="4" borderId="76" xfId="0" quotePrefix="1" applyNumberFormat="1" applyFont="1" applyFill="1" applyBorder="1" applyAlignment="1" applyProtection="1">
      <alignment horizontal="center" vertical="center"/>
      <protection locked="0"/>
    </xf>
    <xf numFmtId="15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15" fontId="9" fillId="4" borderId="76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89" xfId="0" applyFont="1" applyFill="1" applyBorder="1" applyAlignment="1">
      <alignment horizontal="center" vertical="center" wrapText="1"/>
    </xf>
    <xf numFmtId="0" fontId="21" fillId="9" borderId="88" xfId="0" applyFont="1" applyFill="1" applyBorder="1" applyAlignment="1">
      <alignment horizontal="center" vertical="center" wrapText="1"/>
    </xf>
    <xf numFmtId="0" fontId="21" fillId="9" borderId="90" xfId="0" applyFont="1" applyFill="1" applyBorder="1" applyAlignment="1">
      <alignment horizontal="center" vertical="center" wrapText="1"/>
    </xf>
    <xf numFmtId="0" fontId="21" fillId="9" borderId="91" xfId="0" applyFont="1" applyFill="1" applyBorder="1" applyAlignment="1">
      <alignment horizontal="center" vertical="center" wrapText="1"/>
    </xf>
    <xf numFmtId="0" fontId="21" fillId="9" borderId="87" xfId="0" applyFont="1" applyFill="1" applyBorder="1" applyAlignment="1">
      <alignment horizontal="center" vertical="center" wrapText="1"/>
    </xf>
    <xf numFmtId="0" fontId="21" fillId="9" borderId="8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10" borderId="83" xfId="0" applyFont="1" applyFill="1" applyBorder="1" applyAlignment="1">
      <alignment horizontal="center" wrapText="1"/>
    </xf>
    <xf numFmtId="0" fontId="23" fillId="10" borderId="82" xfId="0" applyFont="1" applyFill="1" applyBorder="1" applyAlignment="1">
      <alignment horizontal="center" wrapText="1"/>
    </xf>
    <xf numFmtId="0" fontId="4" fillId="9" borderId="85" xfId="0" applyFont="1" applyFill="1" applyBorder="1" applyAlignment="1">
      <alignment horizontal="center" wrapText="1"/>
    </xf>
    <xf numFmtId="0" fontId="4" fillId="9" borderId="84" xfId="0" applyFont="1" applyFill="1" applyBorder="1" applyAlignment="1">
      <alignment horizontal="center" wrapText="1"/>
    </xf>
    <xf numFmtId="0" fontId="21" fillId="9" borderId="85" xfId="0" applyFont="1" applyFill="1" applyBorder="1" applyAlignment="1">
      <alignment horizontal="center" wrapText="1"/>
    </xf>
    <xf numFmtId="0" fontId="21" fillId="9" borderId="84" xfId="0" applyFont="1" applyFill="1" applyBorder="1" applyAlignment="1">
      <alignment horizontal="center" wrapText="1"/>
    </xf>
    <xf numFmtId="0" fontId="26" fillId="0" borderId="8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3" fillId="10" borderId="83" xfId="0" applyFont="1" applyFill="1" applyBorder="1" applyAlignment="1">
      <alignment horizontal="center" wrapText="1"/>
    </xf>
    <xf numFmtId="0" fontId="3" fillId="10" borderId="82" xfId="0" applyFont="1" applyFill="1" applyBorder="1" applyAlignment="1">
      <alignment horizont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9" fontId="0" fillId="4" borderId="12" xfId="0" applyNumberFormat="1" applyFill="1" applyBorder="1" applyAlignment="1" applyProtection="1">
      <alignment horizontal="center" vertical="center"/>
      <protection locked="0"/>
    </xf>
    <xf numFmtId="9" fontId="0" fillId="4" borderId="13" xfId="0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0" fillId="4" borderId="24" xfId="0" applyNumberFormat="1" applyFill="1" applyBorder="1" applyAlignment="1" applyProtection="1">
      <alignment horizontal="center" vertical="center"/>
      <protection locked="0"/>
    </xf>
    <xf numFmtId="166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6788</xdr:colOff>
      <xdr:row>3</xdr:row>
      <xdr:rowOff>344762</xdr:rowOff>
    </xdr:from>
    <xdr:to>
      <xdr:col>24</xdr:col>
      <xdr:colOff>258003</xdr:colOff>
      <xdr:row>18</xdr:row>
      <xdr:rowOff>122745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F7DBA87-2B1E-45D2-B685-B15A3D2EB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1239" y="817728"/>
          <a:ext cx="7831801" cy="4195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5</xdr:row>
      <xdr:rowOff>19050</xdr:rowOff>
    </xdr:from>
    <xdr:to>
      <xdr:col>11</xdr:col>
      <xdr:colOff>266700</xdr:colOff>
      <xdr:row>14</xdr:row>
      <xdr:rowOff>168000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4FDAC276-7538-485C-890D-051B7DE1E631}"/>
            </a:ext>
          </a:extLst>
        </xdr:cNvPr>
        <xdr:cNvSpPr/>
      </xdr:nvSpPr>
      <xdr:spPr>
        <a:xfrm>
          <a:off x="1485900" y="812800"/>
          <a:ext cx="5486400" cy="1571350"/>
        </a:xfrm>
        <a:prstGeom prst="triangle">
          <a:avLst>
            <a:gd name="adj" fmla="val 49782"/>
          </a:avLst>
        </a:prstGeom>
        <a:noFill/>
        <a:ln cap="rnd">
          <a:round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277420</xdr:colOff>
      <xdr:row>15</xdr:row>
      <xdr:rowOff>1</xdr:rowOff>
    </xdr:from>
    <xdr:to>
      <xdr:col>11</xdr:col>
      <xdr:colOff>245189</xdr:colOff>
      <xdr:row>34</xdr:row>
      <xdr:rowOff>133351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A4F02AC-CB90-4F3A-A1FB-05041DE0DEBC}"/>
            </a:ext>
          </a:extLst>
        </xdr:cNvPr>
        <xdr:cNvSpPr/>
      </xdr:nvSpPr>
      <xdr:spPr>
        <a:xfrm>
          <a:off x="1496620" y="2381251"/>
          <a:ext cx="5454169" cy="31496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274267</xdr:colOff>
      <xdr:row>34</xdr:row>
      <xdr:rowOff>133350</xdr:rowOff>
    </xdr:from>
    <xdr:to>
      <xdr:col>11</xdr:col>
      <xdr:colOff>253545</xdr:colOff>
      <xdr:row>46</xdr:row>
      <xdr:rowOff>142874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1A91539D-93FB-4A0B-925C-A8C78A799756}"/>
            </a:ext>
          </a:extLst>
        </xdr:cNvPr>
        <xdr:cNvSpPr/>
      </xdr:nvSpPr>
      <xdr:spPr>
        <a:xfrm rot="10800000">
          <a:off x="1493467" y="5530850"/>
          <a:ext cx="5465678" cy="1914524"/>
        </a:xfrm>
        <a:prstGeom prst="trapezoid">
          <a:avLst>
            <a:gd name="adj" fmla="val 20904"/>
          </a:avLst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266700</xdr:colOff>
      <xdr:row>5</xdr:row>
      <xdr:rowOff>19050</xdr:rowOff>
    </xdr:from>
    <xdr:to>
      <xdr:col>11</xdr:col>
      <xdr:colOff>266700</xdr:colOff>
      <xdr:row>14</xdr:row>
      <xdr:rowOff>168000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CA00112A-AA33-49BC-9D34-CF44E03784CE}"/>
            </a:ext>
          </a:extLst>
        </xdr:cNvPr>
        <xdr:cNvSpPr/>
      </xdr:nvSpPr>
      <xdr:spPr>
        <a:xfrm>
          <a:off x="1485900" y="812800"/>
          <a:ext cx="5486400" cy="1571350"/>
        </a:xfrm>
        <a:prstGeom prst="triangle">
          <a:avLst>
            <a:gd name="adj" fmla="val 49782"/>
          </a:avLst>
        </a:prstGeom>
        <a:noFill/>
        <a:ln cap="rnd">
          <a:round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277420</xdr:colOff>
      <xdr:row>15</xdr:row>
      <xdr:rowOff>1</xdr:rowOff>
    </xdr:from>
    <xdr:to>
      <xdr:col>11</xdr:col>
      <xdr:colOff>245189</xdr:colOff>
      <xdr:row>34</xdr:row>
      <xdr:rowOff>133351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B61BFEE-500D-4ED7-8607-86DFBCDDB240}"/>
            </a:ext>
          </a:extLst>
        </xdr:cNvPr>
        <xdr:cNvSpPr/>
      </xdr:nvSpPr>
      <xdr:spPr>
        <a:xfrm>
          <a:off x="1496620" y="2381251"/>
          <a:ext cx="5454169" cy="31496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274267</xdr:colOff>
      <xdr:row>34</xdr:row>
      <xdr:rowOff>133350</xdr:rowOff>
    </xdr:from>
    <xdr:to>
      <xdr:col>11</xdr:col>
      <xdr:colOff>253545</xdr:colOff>
      <xdr:row>46</xdr:row>
      <xdr:rowOff>142874</xdr:rowOff>
    </xdr:to>
    <xdr:sp macro="" textlink="">
      <xdr:nvSpPr>
        <xdr:cNvPr id="7" name="Trapezoid 6">
          <a:extLst>
            <a:ext uri="{FF2B5EF4-FFF2-40B4-BE49-F238E27FC236}">
              <a16:creationId xmlns:a16="http://schemas.microsoft.com/office/drawing/2014/main" id="{E6F3BE5B-F9EE-4945-97D3-0538E9543C88}"/>
            </a:ext>
          </a:extLst>
        </xdr:cNvPr>
        <xdr:cNvSpPr/>
      </xdr:nvSpPr>
      <xdr:spPr>
        <a:xfrm rot="10800000">
          <a:off x="1493467" y="5530850"/>
          <a:ext cx="5465678" cy="1914524"/>
        </a:xfrm>
        <a:prstGeom prst="trapezoid">
          <a:avLst>
            <a:gd name="adj" fmla="val 20904"/>
          </a:avLst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266700</xdr:colOff>
      <xdr:row>5</xdr:row>
      <xdr:rowOff>19050</xdr:rowOff>
    </xdr:from>
    <xdr:to>
      <xdr:col>11</xdr:col>
      <xdr:colOff>266700</xdr:colOff>
      <xdr:row>14</xdr:row>
      <xdr:rowOff>168000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5C8542A8-8CEE-48AC-9EAC-BAC3570ADE54}"/>
            </a:ext>
          </a:extLst>
        </xdr:cNvPr>
        <xdr:cNvSpPr/>
      </xdr:nvSpPr>
      <xdr:spPr>
        <a:xfrm>
          <a:off x="1485900" y="812800"/>
          <a:ext cx="5486400" cy="1571350"/>
        </a:xfrm>
        <a:prstGeom prst="triangle">
          <a:avLst>
            <a:gd name="adj" fmla="val 49782"/>
          </a:avLst>
        </a:prstGeom>
        <a:noFill/>
        <a:ln cap="rnd">
          <a:round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277420</xdr:colOff>
      <xdr:row>15</xdr:row>
      <xdr:rowOff>1</xdr:rowOff>
    </xdr:from>
    <xdr:to>
      <xdr:col>11</xdr:col>
      <xdr:colOff>245189</xdr:colOff>
      <xdr:row>34</xdr:row>
      <xdr:rowOff>133351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C709177-DDD8-43BD-9676-585759D9778C}"/>
            </a:ext>
          </a:extLst>
        </xdr:cNvPr>
        <xdr:cNvSpPr/>
      </xdr:nvSpPr>
      <xdr:spPr>
        <a:xfrm>
          <a:off x="1496620" y="2381251"/>
          <a:ext cx="5454169" cy="31496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274267</xdr:colOff>
      <xdr:row>34</xdr:row>
      <xdr:rowOff>133350</xdr:rowOff>
    </xdr:from>
    <xdr:to>
      <xdr:col>11</xdr:col>
      <xdr:colOff>253545</xdr:colOff>
      <xdr:row>46</xdr:row>
      <xdr:rowOff>142874</xdr:rowOff>
    </xdr:to>
    <xdr:sp macro="" textlink="">
      <xdr:nvSpPr>
        <xdr:cNvPr id="10" name="Trapezoid 9">
          <a:extLst>
            <a:ext uri="{FF2B5EF4-FFF2-40B4-BE49-F238E27FC236}">
              <a16:creationId xmlns:a16="http://schemas.microsoft.com/office/drawing/2014/main" id="{9D5B4DE7-56DB-4A98-B7E1-20631EF4B49F}"/>
            </a:ext>
          </a:extLst>
        </xdr:cNvPr>
        <xdr:cNvSpPr/>
      </xdr:nvSpPr>
      <xdr:spPr>
        <a:xfrm rot="10800000">
          <a:off x="1493467" y="5530850"/>
          <a:ext cx="5465678" cy="1914524"/>
        </a:xfrm>
        <a:prstGeom prst="trapezoid">
          <a:avLst>
            <a:gd name="adj" fmla="val 20904"/>
          </a:avLst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266700</xdr:colOff>
      <xdr:row>5</xdr:row>
      <xdr:rowOff>19050</xdr:rowOff>
    </xdr:from>
    <xdr:to>
      <xdr:col>11</xdr:col>
      <xdr:colOff>266700</xdr:colOff>
      <xdr:row>14</xdr:row>
      <xdr:rowOff>168000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1CE556ED-CF8C-4844-BE79-7C2FE04D5FBB}"/>
            </a:ext>
          </a:extLst>
        </xdr:cNvPr>
        <xdr:cNvSpPr/>
      </xdr:nvSpPr>
      <xdr:spPr>
        <a:xfrm>
          <a:off x="1485900" y="812800"/>
          <a:ext cx="5486400" cy="1571350"/>
        </a:xfrm>
        <a:prstGeom prst="triangle">
          <a:avLst>
            <a:gd name="adj" fmla="val 49782"/>
          </a:avLst>
        </a:prstGeom>
        <a:noFill/>
        <a:ln cap="rnd">
          <a:round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277420</xdr:colOff>
      <xdr:row>15</xdr:row>
      <xdr:rowOff>1</xdr:rowOff>
    </xdr:from>
    <xdr:to>
      <xdr:col>11</xdr:col>
      <xdr:colOff>245189</xdr:colOff>
      <xdr:row>34</xdr:row>
      <xdr:rowOff>133351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F14E2E6-35E1-4EEC-9FEC-E6CA46E08E3F}"/>
            </a:ext>
          </a:extLst>
        </xdr:cNvPr>
        <xdr:cNvSpPr/>
      </xdr:nvSpPr>
      <xdr:spPr>
        <a:xfrm>
          <a:off x="1496620" y="2381251"/>
          <a:ext cx="5454169" cy="31496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2</xdr:col>
      <xdr:colOff>245692</xdr:colOff>
      <xdr:row>34</xdr:row>
      <xdr:rowOff>161925</xdr:rowOff>
    </xdr:from>
    <xdr:to>
      <xdr:col>11</xdr:col>
      <xdr:colOff>224970</xdr:colOff>
      <xdr:row>46</xdr:row>
      <xdr:rowOff>171449</xdr:rowOff>
    </xdr:to>
    <xdr:sp macro="" textlink="">
      <xdr:nvSpPr>
        <xdr:cNvPr id="13" name="Trapezoid 12">
          <a:extLst>
            <a:ext uri="{FF2B5EF4-FFF2-40B4-BE49-F238E27FC236}">
              <a16:creationId xmlns:a16="http://schemas.microsoft.com/office/drawing/2014/main" id="{B47D64ED-9E9E-4FD4-8006-6F664DFBFD38}"/>
            </a:ext>
          </a:extLst>
        </xdr:cNvPr>
        <xdr:cNvSpPr/>
      </xdr:nvSpPr>
      <xdr:spPr>
        <a:xfrm rot="10800000">
          <a:off x="1464892" y="5553075"/>
          <a:ext cx="5465678" cy="1908174"/>
        </a:xfrm>
        <a:prstGeom prst="trapezoid">
          <a:avLst>
            <a:gd name="adj" fmla="val 20904"/>
          </a:avLst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21673</xdr:colOff>
      <xdr:row>0</xdr:row>
      <xdr:rowOff>19742</xdr:rowOff>
    </xdr:from>
    <xdr:to>
      <xdr:col>32</xdr:col>
      <xdr:colOff>513811</xdr:colOff>
      <xdr:row>20</xdr:row>
      <xdr:rowOff>160497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FA98CC-AAC0-5E5B-A4AB-F65CD2F96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2434" y="19742"/>
          <a:ext cx="9831746" cy="5486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FB26-693A-4107-8462-E2021E2E1F28}">
  <dimension ref="A1:P77"/>
  <sheetViews>
    <sheetView zoomScale="145" zoomScaleNormal="145" zoomScaleSheetLayoutView="100" workbookViewId="0">
      <selection activeCell="F8" sqref="F8"/>
    </sheetView>
  </sheetViews>
  <sheetFormatPr defaultColWidth="9.1796875" defaultRowHeight="16" customHeight="1" x14ac:dyDescent="0.25"/>
  <cols>
    <col min="1" max="2" width="12.81640625" style="46" customWidth="1"/>
    <col min="3" max="3" width="7.26953125" style="46" customWidth="1"/>
    <col min="4" max="4" width="9.1796875" style="46" customWidth="1"/>
    <col min="5" max="5" width="11.54296875" style="46" customWidth="1"/>
    <col min="6" max="6" width="11.453125" style="46" customWidth="1"/>
    <col min="7" max="7" width="15.26953125" style="46" customWidth="1"/>
    <col min="8" max="8" width="10.7265625" style="46" customWidth="1"/>
    <col min="9" max="9" width="14" style="46" customWidth="1"/>
    <col min="10" max="10" width="9.7265625" style="46" customWidth="1"/>
    <col min="11" max="11" width="10.81640625" style="46" customWidth="1"/>
    <col min="12" max="12" width="11.1796875" style="46" customWidth="1"/>
    <col min="13" max="13" width="8.1796875" style="46" customWidth="1"/>
    <col min="14" max="16384" width="9.1796875" style="46"/>
  </cols>
  <sheetData>
    <row r="1" spans="1:16" ht="16" customHeight="1" x14ac:dyDescent="0.25">
      <c r="A1" s="69" t="s">
        <v>128</v>
      </c>
      <c r="B1" s="226"/>
      <c r="C1" s="226"/>
      <c r="D1" s="226"/>
      <c r="E1" s="226"/>
      <c r="J1" s="68" t="s">
        <v>127</v>
      </c>
      <c r="K1" s="261">
        <v>45199</v>
      </c>
      <c r="L1" s="261"/>
      <c r="P1"/>
    </row>
    <row r="2" spans="1:16" ht="15" customHeight="1" x14ac:dyDescent="0.25">
      <c r="A2" s="69"/>
      <c r="B2" s="69"/>
      <c r="C2" s="69"/>
      <c r="J2" s="68"/>
      <c r="K2" s="67"/>
      <c r="P2"/>
    </row>
    <row r="3" spans="1:16" ht="6.75" customHeight="1" x14ac:dyDescent="0.4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P3"/>
    </row>
    <row r="4" spans="1:16" ht="30" customHeight="1" thickBot="1" x14ac:dyDescent="0.45">
      <c r="A4" s="262" t="s">
        <v>126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P4"/>
    </row>
    <row r="5" spans="1:16" ht="27.75" customHeight="1" thickTop="1" x14ac:dyDescent="0.25">
      <c r="A5" s="224" t="s">
        <v>71</v>
      </c>
      <c r="B5" s="224" t="s">
        <v>140</v>
      </c>
      <c r="C5" s="229" t="s">
        <v>70</v>
      </c>
      <c r="D5" s="259" t="s">
        <v>141</v>
      </c>
      <c r="E5" s="229" t="s">
        <v>68</v>
      </c>
      <c r="F5" s="229" t="s">
        <v>47</v>
      </c>
      <c r="G5" s="263" t="s">
        <v>67</v>
      </c>
      <c r="H5" s="263"/>
      <c r="I5" s="229" t="s">
        <v>49</v>
      </c>
      <c r="J5" s="229" t="s">
        <v>50</v>
      </c>
      <c r="K5" s="229" t="s">
        <v>51</v>
      </c>
      <c r="L5" s="239" t="s">
        <v>52</v>
      </c>
      <c r="P5"/>
    </row>
    <row r="6" spans="1:16" ht="27.75" customHeight="1" thickBot="1" x14ac:dyDescent="0.3">
      <c r="A6" s="225"/>
      <c r="B6" s="225"/>
      <c r="C6" s="230"/>
      <c r="D6" s="260"/>
      <c r="E6" s="230"/>
      <c r="F6" s="230"/>
      <c r="G6" s="53" t="s">
        <v>65</v>
      </c>
      <c r="H6" s="53" t="s">
        <v>48</v>
      </c>
      <c r="I6" s="230"/>
      <c r="J6" s="230"/>
      <c r="K6" s="230"/>
      <c r="L6" s="240"/>
      <c r="P6"/>
    </row>
    <row r="7" spans="1:16" s="58" customFormat="1" ht="21.75" customHeight="1" thickTop="1" x14ac:dyDescent="0.25">
      <c r="A7" s="94" t="s">
        <v>125</v>
      </c>
      <c r="B7" s="95">
        <v>51</v>
      </c>
      <c r="C7" s="95" t="s">
        <v>78</v>
      </c>
      <c r="D7" s="96">
        <v>6.5</v>
      </c>
      <c r="E7" s="97" t="s">
        <v>77</v>
      </c>
      <c r="F7" s="95">
        <v>90</v>
      </c>
      <c r="G7" s="98" t="s">
        <v>124</v>
      </c>
      <c r="H7" s="99">
        <v>43845</v>
      </c>
      <c r="I7" s="100" t="s">
        <v>85</v>
      </c>
      <c r="J7" s="101" t="s">
        <v>57</v>
      </c>
      <c r="K7" s="102">
        <v>44160</v>
      </c>
      <c r="L7" s="103">
        <v>45054</v>
      </c>
      <c r="M7" s="59"/>
      <c r="P7"/>
    </row>
    <row r="8" spans="1:16" s="65" customFormat="1" ht="21.75" customHeight="1" x14ac:dyDescent="0.25">
      <c r="A8" s="104" t="s">
        <v>123</v>
      </c>
      <c r="B8" s="105">
        <v>51</v>
      </c>
      <c r="C8" s="106" t="s">
        <v>78</v>
      </c>
      <c r="D8" s="107">
        <v>6.5</v>
      </c>
      <c r="E8" s="108" t="s">
        <v>77</v>
      </c>
      <c r="F8" s="106">
        <v>90</v>
      </c>
      <c r="G8" s="109" t="s">
        <v>122</v>
      </c>
      <c r="H8" s="110">
        <v>43845</v>
      </c>
      <c r="I8" s="100" t="s">
        <v>85</v>
      </c>
      <c r="J8" s="111" t="s">
        <v>57</v>
      </c>
      <c r="K8" s="110">
        <v>44160</v>
      </c>
      <c r="L8" s="112">
        <v>45054</v>
      </c>
      <c r="M8" s="66"/>
      <c r="P8"/>
    </row>
    <row r="9" spans="1:16" s="58" customFormat="1" ht="21.75" customHeight="1" x14ac:dyDescent="0.25">
      <c r="A9" s="104" t="s">
        <v>121</v>
      </c>
      <c r="B9" s="113">
        <v>51</v>
      </c>
      <c r="C9" s="114" t="s">
        <v>78</v>
      </c>
      <c r="D9" s="115">
        <v>6.5</v>
      </c>
      <c r="E9" s="116" t="s">
        <v>77</v>
      </c>
      <c r="F9" s="114">
        <v>90</v>
      </c>
      <c r="G9" s="109" t="s">
        <v>120</v>
      </c>
      <c r="H9" s="110">
        <v>43845</v>
      </c>
      <c r="I9" s="117" t="s">
        <v>85</v>
      </c>
      <c r="J9" s="111" t="s">
        <v>57</v>
      </c>
      <c r="K9" s="110">
        <v>44160</v>
      </c>
      <c r="L9" s="112">
        <v>45054</v>
      </c>
      <c r="M9" s="59"/>
      <c r="P9"/>
    </row>
    <row r="10" spans="1:16" s="58" customFormat="1" ht="21.75" customHeight="1" x14ac:dyDescent="0.25">
      <c r="A10" s="104" t="s">
        <v>119</v>
      </c>
      <c r="B10" s="113">
        <v>51</v>
      </c>
      <c r="C10" s="106" t="s">
        <v>78</v>
      </c>
      <c r="D10" s="107">
        <v>6.5</v>
      </c>
      <c r="E10" s="108" t="s">
        <v>77</v>
      </c>
      <c r="F10" s="106">
        <v>90</v>
      </c>
      <c r="G10" s="109" t="s">
        <v>118</v>
      </c>
      <c r="H10" s="110">
        <v>43845</v>
      </c>
      <c r="I10" s="117" t="s">
        <v>85</v>
      </c>
      <c r="J10" s="111" t="s">
        <v>57</v>
      </c>
      <c r="K10" s="110">
        <v>44197</v>
      </c>
      <c r="L10" s="112">
        <v>45054</v>
      </c>
      <c r="M10" s="59"/>
      <c r="P10"/>
    </row>
    <row r="11" spans="1:16" s="58" customFormat="1" ht="21.75" customHeight="1" x14ac:dyDescent="0.25">
      <c r="A11" s="104" t="s">
        <v>117</v>
      </c>
      <c r="B11" s="113">
        <v>51</v>
      </c>
      <c r="C11" s="106" t="s">
        <v>78</v>
      </c>
      <c r="D11" s="115">
        <v>6.5</v>
      </c>
      <c r="E11" s="111" t="s">
        <v>77</v>
      </c>
      <c r="F11" s="114">
        <v>90</v>
      </c>
      <c r="G11" s="118" t="s">
        <v>116</v>
      </c>
      <c r="H11" s="119">
        <v>44328</v>
      </c>
      <c r="I11" s="117" t="s">
        <v>74</v>
      </c>
      <c r="J11" s="111" t="s">
        <v>57</v>
      </c>
      <c r="K11" s="110">
        <v>44594</v>
      </c>
      <c r="L11" s="112"/>
      <c r="M11" s="59"/>
      <c r="P11"/>
    </row>
    <row r="12" spans="1:16" s="58" customFormat="1" ht="21.75" customHeight="1" x14ac:dyDescent="0.25">
      <c r="A12" s="104" t="s">
        <v>115</v>
      </c>
      <c r="B12" s="113">
        <v>51</v>
      </c>
      <c r="C12" s="106" t="s">
        <v>78</v>
      </c>
      <c r="D12" s="115">
        <v>6.5</v>
      </c>
      <c r="E12" s="111" t="s">
        <v>77</v>
      </c>
      <c r="F12" s="114">
        <v>90</v>
      </c>
      <c r="G12" s="118" t="s">
        <v>114</v>
      </c>
      <c r="H12" s="119">
        <v>44328</v>
      </c>
      <c r="I12" s="117" t="s">
        <v>74</v>
      </c>
      <c r="J12" s="111" t="s">
        <v>57</v>
      </c>
      <c r="K12" s="110">
        <v>44594</v>
      </c>
      <c r="L12" s="112"/>
      <c r="M12" s="59"/>
      <c r="P12"/>
    </row>
    <row r="13" spans="1:16" s="58" customFormat="1" ht="21.75" customHeight="1" x14ac:dyDescent="0.25">
      <c r="A13" s="104" t="s">
        <v>113</v>
      </c>
      <c r="B13" s="113">
        <v>51</v>
      </c>
      <c r="C13" s="114" t="s">
        <v>78</v>
      </c>
      <c r="D13" s="115">
        <v>6.5</v>
      </c>
      <c r="E13" s="116" t="s">
        <v>77</v>
      </c>
      <c r="F13" s="114">
        <v>94</v>
      </c>
      <c r="G13" s="120" t="s">
        <v>112</v>
      </c>
      <c r="H13" s="110">
        <v>43633</v>
      </c>
      <c r="I13" s="108" t="s">
        <v>109</v>
      </c>
      <c r="J13" s="111" t="s">
        <v>57</v>
      </c>
      <c r="K13" s="110">
        <v>43910</v>
      </c>
      <c r="L13" s="112">
        <v>44819</v>
      </c>
      <c r="M13" s="59"/>
      <c r="P13"/>
    </row>
    <row r="14" spans="1:16" s="58" customFormat="1" ht="23.25" customHeight="1" x14ac:dyDescent="0.25">
      <c r="A14" s="104" t="s">
        <v>111</v>
      </c>
      <c r="B14" s="113">
        <v>51</v>
      </c>
      <c r="C14" s="106" t="s">
        <v>78</v>
      </c>
      <c r="D14" s="107">
        <v>6.5</v>
      </c>
      <c r="E14" s="108" t="s">
        <v>77</v>
      </c>
      <c r="F14" s="106">
        <v>94</v>
      </c>
      <c r="G14" s="120" t="s">
        <v>110</v>
      </c>
      <c r="H14" s="110">
        <v>43633</v>
      </c>
      <c r="I14" s="108" t="s">
        <v>109</v>
      </c>
      <c r="J14" s="111" t="s">
        <v>57</v>
      </c>
      <c r="K14" s="110">
        <v>43851</v>
      </c>
      <c r="L14" s="112">
        <v>44756</v>
      </c>
      <c r="M14" s="59"/>
      <c r="P14"/>
    </row>
    <row r="15" spans="1:16" s="58" customFormat="1" ht="21.75" customHeight="1" x14ac:dyDescent="0.25">
      <c r="A15" s="104" t="s">
        <v>108</v>
      </c>
      <c r="B15" s="113">
        <v>51</v>
      </c>
      <c r="C15" s="114" t="s">
        <v>78</v>
      </c>
      <c r="D15" s="115">
        <v>6.5</v>
      </c>
      <c r="E15" s="116" t="s">
        <v>77</v>
      </c>
      <c r="F15" s="114">
        <v>94</v>
      </c>
      <c r="G15" s="120" t="s">
        <v>106</v>
      </c>
      <c r="H15" s="110">
        <v>43850</v>
      </c>
      <c r="I15" s="121" t="s">
        <v>105</v>
      </c>
      <c r="J15" s="111" t="s">
        <v>57</v>
      </c>
      <c r="K15" s="110">
        <v>43910</v>
      </c>
      <c r="L15" s="112">
        <v>44819</v>
      </c>
      <c r="M15" s="59"/>
      <c r="P15"/>
    </row>
    <row r="16" spans="1:16" s="58" customFormat="1" ht="21.75" customHeight="1" x14ac:dyDescent="0.25">
      <c r="A16" s="104" t="s">
        <v>107</v>
      </c>
      <c r="B16" s="113">
        <v>51</v>
      </c>
      <c r="C16" s="106" t="s">
        <v>78</v>
      </c>
      <c r="D16" s="107">
        <v>6.5</v>
      </c>
      <c r="E16" s="108" t="s">
        <v>77</v>
      </c>
      <c r="F16" s="106">
        <v>94</v>
      </c>
      <c r="G16" s="120" t="s">
        <v>106</v>
      </c>
      <c r="H16" s="110">
        <v>43850</v>
      </c>
      <c r="I16" s="106" t="s">
        <v>105</v>
      </c>
      <c r="J16" s="111" t="s">
        <v>57</v>
      </c>
      <c r="K16" s="110">
        <v>43910</v>
      </c>
      <c r="L16" s="112">
        <v>44819</v>
      </c>
      <c r="M16" s="59"/>
      <c r="P16"/>
    </row>
    <row r="17" spans="1:16" s="58" customFormat="1" ht="21.75" customHeight="1" x14ac:dyDescent="0.25">
      <c r="A17" s="104" t="s">
        <v>104</v>
      </c>
      <c r="B17" s="113">
        <v>51</v>
      </c>
      <c r="C17" s="114" t="s">
        <v>78</v>
      </c>
      <c r="D17" s="115">
        <v>6.5</v>
      </c>
      <c r="E17" s="116" t="s">
        <v>77</v>
      </c>
      <c r="F17" s="114">
        <v>93</v>
      </c>
      <c r="G17" s="122" t="s">
        <v>103</v>
      </c>
      <c r="H17" s="110">
        <v>44555</v>
      </c>
      <c r="I17" s="123" t="s">
        <v>85</v>
      </c>
      <c r="J17" s="111" t="s">
        <v>57</v>
      </c>
      <c r="K17" s="110">
        <v>44630</v>
      </c>
      <c r="L17" s="112"/>
      <c r="M17" s="59"/>
      <c r="P17"/>
    </row>
    <row r="18" spans="1:16" s="58" customFormat="1" ht="21.75" customHeight="1" x14ac:dyDescent="0.25">
      <c r="A18" s="104" t="s">
        <v>102</v>
      </c>
      <c r="B18" s="113">
        <v>51</v>
      </c>
      <c r="C18" s="106" t="s">
        <v>78</v>
      </c>
      <c r="D18" s="107">
        <v>6.5</v>
      </c>
      <c r="E18" s="108" t="s">
        <v>77</v>
      </c>
      <c r="F18" s="106">
        <v>93</v>
      </c>
      <c r="G18" s="122" t="s">
        <v>101</v>
      </c>
      <c r="H18" s="110">
        <v>44555</v>
      </c>
      <c r="I18" s="123" t="s">
        <v>85</v>
      </c>
      <c r="J18" s="111" t="s">
        <v>57</v>
      </c>
      <c r="K18" s="110">
        <v>44630</v>
      </c>
      <c r="L18" s="112"/>
      <c r="M18" s="59"/>
      <c r="P18"/>
    </row>
    <row r="19" spans="1:16" s="58" customFormat="1" ht="21.75" customHeight="1" x14ac:dyDescent="0.25">
      <c r="A19" s="104" t="s">
        <v>100</v>
      </c>
      <c r="B19" s="113">
        <v>51</v>
      </c>
      <c r="C19" s="114" t="s">
        <v>78</v>
      </c>
      <c r="D19" s="115">
        <v>6.5</v>
      </c>
      <c r="E19" s="116" t="s">
        <v>77</v>
      </c>
      <c r="F19" s="114">
        <v>93</v>
      </c>
      <c r="G19" s="122" t="s">
        <v>99</v>
      </c>
      <c r="H19" s="110">
        <v>44135</v>
      </c>
      <c r="I19" s="117" t="s">
        <v>81</v>
      </c>
      <c r="J19" s="111" t="s">
        <v>57</v>
      </c>
      <c r="K19" s="110">
        <v>44160</v>
      </c>
      <c r="L19" s="112">
        <v>45054</v>
      </c>
      <c r="M19" s="59"/>
      <c r="P19"/>
    </row>
    <row r="20" spans="1:16" s="58" customFormat="1" ht="21.75" customHeight="1" x14ac:dyDescent="0.25">
      <c r="A20" s="104" t="s">
        <v>98</v>
      </c>
      <c r="B20" s="113">
        <v>51</v>
      </c>
      <c r="C20" s="106" t="s">
        <v>78</v>
      </c>
      <c r="D20" s="107">
        <v>6.5</v>
      </c>
      <c r="E20" s="108" t="s">
        <v>77</v>
      </c>
      <c r="F20" s="106">
        <v>93</v>
      </c>
      <c r="G20" s="122" t="s">
        <v>97</v>
      </c>
      <c r="H20" s="110">
        <v>44135</v>
      </c>
      <c r="I20" s="117" t="s">
        <v>81</v>
      </c>
      <c r="J20" s="111" t="s">
        <v>57</v>
      </c>
      <c r="K20" s="110">
        <v>44160</v>
      </c>
      <c r="L20" s="112">
        <v>45055</v>
      </c>
      <c r="M20" s="59"/>
      <c r="P20"/>
    </row>
    <row r="21" spans="1:16" s="58" customFormat="1" ht="21.75" customHeight="1" x14ac:dyDescent="0.25">
      <c r="A21" s="104" t="s">
        <v>139</v>
      </c>
      <c r="B21" s="113">
        <v>51</v>
      </c>
      <c r="C21" s="114" t="s">
        <v>78</v>
      </c>
      <c r="D21" s="115">
        <v>6.5</v>
      </c>
      <c r="E21" s="116" t="s">
        <v>77</v>
      </c>
      <c r="F21" s="114">
        <v>93</v>
      </c>
      <c r="G21" s="122" t="s">
        <v>129</v>
      </c>
      <c r="H21" s="110">
        <v>44135</v>
      </c>
      <c r="I21" s="117" t="s">
        <v>81</v>
      </c>
      <c r="J21" s="111" t="s">
        <v>57</v>
      </c>
      <c r="K21" s="110">
        <v>44160</v>
      </c>
      <c r="L21" s="112">
        <v>45054</v>
      </c>
      <c r="M21" s="59"/>
      <c r="P21"/>
    </row>
    <row r="22" spans="1:16" s="58" customFormat="1" ht="21.75" customHeight="1" x14ac:dyDescent="0.25">
      <c r="A22" s="104" t="s">
        <v>138</v>
      </c>
      <c r="B22" s="113">
        <v>51</v>
      </c>
      <c r="C22" s="106" t="s">
        <v>78</v>
      </c>
      <c r="D22" s="107">
        <v>6.5</v>
      </c>
      <c r="E22" s="108" t="s">
        <v>77</v>
      </c>
      <c r="F22" s="106">
        <v>93</v>
      </c>
      <c r="G22" s="122" t="s">
        <v>130</v>
      </c>
      <c r="H22" s="110">
        <v>44135</v>
      </c>
      <c r="I22" s="117" t="s">
        <v>81</v>
      </c>
      <c r="J22" s="111" t="s">
        <v>57</v>
      </c>
      <c r="K22" s="110">
        <v>44160</v>
      </c>
      <c r="L22" s="112">
        <v>45055</v>
      </c>
      <c r="M22" s="59"/>
      <c r="P22"/>
    </row>
    <row r="23" spans="1:16" s="58" customFormat="1" ht="21.75" customHeight="1" x14ac:dyDescent="0.25">
      <c r="A23" s="104" t="s">
        <v>96</v>
      </c>
      <c r="B23" s="113">
        <v>51</v>
      </c>
      <c r="C23" s="114" t="s">
        <v>78</v>
      </c>
      <c r="D23" s="115">
        <v>6.5</v>
      </c>
      <c r="E23" s="116" t="s">
        <v>77</v>
      </c>
      <c r="F23" s="124">
        <v>93</v>
      </c>
      <c r="G23" s="122">
        <v>119596</v>
      </c>
      <c r="H23" s="110">
        <v>43558</v>
      </c>
      <c r="I23" s="108" t="s">
        <v>94</v>
      </c>
      <c r="J23" s="111" t="s">
        <v>57</v>
      </c>
      <c r="K23" s="110">
        <v>43646</v>
      </c>
      <c r="L23" s="112">
        <v>44550</v>
      </c>
      <c r="M23" s="59"/>
      <c r="P23"/>
    </row>
    <row r="24" spans="1:16" s="58" customFormat="1" ht="21.75" customHeight="1" thickBot="1" x14ac:dyDescent="0.3">
      <c r="A24" s="125" t="s">
        <v>95</v>
      </c>
      <c r="B24" s="126">
        <v>51</v>
      </c>
      <c r="C24" s="127" t="s">
        <v>78</v>
      </c>
      <c r="D24" s="128">
        <v>6.5</v>
      </c>
      <c r="E24" s="129" t="s">
        <v>77</v>
      </c>
      <c r="F24" s="127">
        <v>93</v>
      </c>
      <c r="G24" s="130">
        <v>119595</v>
      </c>
      <c r="H24" s="131">
        <v>43558</v>
      </c>
      <c r="I24" s="129" t="s">
        <v>94</v>
      </c>
      <c r="J24" s="132" t="s">
        <v>57</v>
      </c>
      <c r="K24" s="131">
        <v>43646</v>
      </c>
      <c r="L24" s="133">
        <v>44550</v>
      </c>
      <c r="M24" s="59"/>
      <c r="P24"/>
    </row>
    <row r="25" spans="1:16" s="58" customFormat="1" ht="18" customHeight="1" thickTop="1" x14ac:dyDescent="0.25">
      <c r="A25" s="61"/>
      <c r="B25" s="61"/>
      <c r="C25" s="61"/>
      <c r="D25" s="61"/>
      <c r="E25" s="60"/>
      <c r="F25" s="61"/>
      <c r="G25" s="61"/>
      <c r="H25" s="62"/>
      <c r="I25" s="62"/>
      <c r="J25" s="62"/>
      <c r="K25" s="64"/>
      <c r="L25" s="55"/>
      <c r="M25" s="59"/>
      <c r="P25"/>
    </row>
    <row r="26" spans="1:16" s="58" customFormat="1" ht="21" customHeight="1" thickBot="1" x14ac:dyDescent="0.3">
      <c r="A26" s="227" t="s">
        <v>93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88"/>
      <c r="M26" s="59"/>
      <c r="P26"/>
    </row>
    <row r="27" spans="1:16" ht="27" customHeight="1" thickTop="1" x14ac:dyDescent="0.25">
      <c r="A27" s="235" t="s">
        <v>71</v>
      </c>
      <c r="B27" s="229" t="s">
        <v>70</v>
      </c>
      <c r="C27" s="229" t="s">
        <v>131</v>
      </c>
      <c r="D27" s="237" t="s">
        <v>68</v>
      </c>
      <c r="E27" s="229" t="s">
        <v>47</v>
      </c>
      <c r="F27" s="229" t="s">
        <v>67</v>
      </c>
      <c r="G27" s="229"/>
      <c r="H27" s="229" t="s">
        <v>49</v>
      </c>
      <c r="I27" s="229" t="s">
        <v>50</v>
      </c>
      <c r="J27" s="231" t="s">
        <v>92</v>
      </c>
      <c r="K27" s="232"/>
      <c r="O27"/>
    </row>
    <row r="28" spans="1:16" ht="27" customHeight="1" thickBot="1" x14ac:dyDescent="0.3">
      <c r="A28" s="236"/>
      <c r="B28" s="230"/>
      <c r="C28" s="230"/>
      <c r="D28" s="238"/>
      <c r="E28" s="230"/>
      <c r="F28" s="53" t="s">
        <v>65</v>
      </c>
      <c r="G28" s="53" t="s">
        <v>48</v>
      </c>
      <c r="H28" s="230"/>
      <c r="I28" s="230"/>
      <c r="J28" s="233"/>
      <c r="K28" s="234"/>
      <c r="O28"/>
    </row>
    <row r="29" spans="1:16" s="63" customFormat="1" ht="21.75" customHeight="1" thickTop="1" x14ac:dyDescent="0.25">
      <c r="A29" s="134" t="s">
        <v>79</v>
      </c>
      <c r="B29" s="114" t="s">
        <v>78</v>
      </c>
      <c r="C29" s="115">
        <v>6.5</v>
      </c>
      <c r="D29" s="116" t="s">
        <v>77</v>
      </c>
      <c r="E29" s="114">
        <v>94</v>
      </c>
      <c r="F29" s="118" t="s">
        <v>91</v>
      </c>
      <c r="G29" s="119">
        <v>43551</v>
      </c>
      <c r="H29" s="135" t="s">
        <v>74</v>
      </c>
      <c r="I29" s="111" t="s">
        <v>56</v>
      </c>
      <c r="J29" s="245">
        <v>44328</v>
      </c>
      <c r="K29" s="246"/>
      <c r="O29"/>
    </row>
    <row r="30" spans="1:16" s="63" customFormat="1" ht="21.75" customHeight="1" x14ac:dyDescent="0.25">
      <c r="A30" s="136" t="s">
        <v>79</v>
      </c>
      <c r="B30" s="106" t="s">
        <v>78</v>
      </c>
      <c r="C30" s="107">
        <v>6.5</v>
      </c>
      <c r="D30" s="111" t="s">
        <v>77</v>
      </c>
      <c r="E30" s="106">
        <v>94</v>
      </c>
      <c r="F30" s="118" t="s">
        <v>90</v>
      </c>
      <c r="G30" s="119">
        <v>44328</v>
      </c>
      <c r="H30" s="135" t="s">
        <v>74</v>
      </c>
      <c r="I30" s="111" t="s">
        <v>56</v>
      </c>
      <c r="J30" s="245">
        <v>44328</v>
      </c>
      <c r="K30" s="246"/>
      <c r="O30"/>
    </row>
    <row r="31" spans="1:16" ht="21.75" customHeight="1" x14ac:dyDescent="0.25">
      <c r="A31" s="136" t="s">
        <v>83</v>
      </c>
      <c r="B31" s="111" t="s">
        <v>78</v>
      </c>
      <c r="C31" s="137">
        <v>6.5</v>
      </c>
      <c r="D31" s="111" t="s">
        <v>77</v>
      </c>
      <c r="E31" s="138">
        <v>90</v>
      </c>
      <c r="F31" s="139" t="s">
        <v>89</v>
      </c>
      <c r="G31" s="140">
        <v>43845</v>
      </c>
      <c r="H31" s="100" t="s">
        <v>85</v>
      </c>
      <c r="I31" s="111" t="s">
        <v>56</v>
      </c>
      <c r="J31" s="245">
        <v>43957</v>
      </c>
      <c r="K31" s="246"/>
      <c r="O31"/>
    </row>
    <row r="32" spans="1:16" ht="21.75" customHeight="1" x14ac:dyDescent="0.25">
      <c r="A32" s="136"/>
      <c r="B32" s="141"/>
      <c r="C32" s="142"/>
      <c r="D32" s="118"/>
      <c r="E32" s="118"/>
      <c r="F32" s="118"/>
      <c r="G32" s="118"/>
      <c r="H32" s="143"/>
      <c r="I32" s="144"/>
      <c r="J32" s="269"/>
      <c r="K32" s="270"/>
      <c r="O32"/>
    </row>
    <row r="33" spans="1:16" ht="21.75" customHeight="1" x14ac:dyDescent="0.25">
      <c r="A33" s="136"/>
      <c r="B33" s="111"/>
      <c r="C33" s="137"/>
      <c r="D33" s="111"/>
      <c r="E33" s="138"/>
      <c r="F33" s="139"/>
      <c r="G33" s="145"/>
      <c r="H33" s="100"/>
      <c r="I33" s="111"/>
      <c r="J33" s="255"/>
      <c r="K33" s="256"/>
      <c r="O33"/>
    </row>
    <row r="34" spans="1:16" ht="21.75" customHeight="1" x14ac:dyDescent="0.25">
      <c r="A34" s="136"/>
      <c r="B34" s="108"/>
      <c r="C34" s="146"/>
      <c r="D34" s="108"/>
      <c r="E34" s="108"/>
      <c r="F34" s="118"/>
      <c r="G34" s="147"/>
      <c r="H34" s="117"/>
      <c r="I34" s="144"/>
      <c r="J34" s="267"/>
      <c r="K34" s="268"/>
      <c r="O34"/>
    </row>
    <row r="35" spans="1:16" ht="21.75" customHeight="1" x14ac:dyDescent="0.25">
      <c r="A35" s="136"/>
      <c r="B35" s="111"/>
      <c r="C35" s="137"/>
      <c r="D35" s="111"/>
      <c r="E35" s="138"/>
      <c r="F35" s="139"/>
      <c r="G35" s="145"/>
      <c r="H35" s="100"/>
      <c r="I35" s="148"/>
      <c r="J35" s="255"/>
      <c r="K35" s="256"/>
      <c r="O35"/>
    </row>
    <row r="36" spans="1:16" ht="21.75" customHeight="1" thickBot="1" x14ac:dyDescent="0.3">
      <c r="A36" s="149"/>
      <c r="B36" s="150"/>
      <c r="C36" s="151"/>
      <c r="D36" s="152"/>
      <c r="E36" s="152"/>
      <c r="F36" s="152"/>
      <c r="G36" s="152"/>
      <c r="H36" s="153"/>
      <c r="I36" s="154"/>
      <c r="J36" s="265"/>
      <c r="K36" s="266"/>
      <c r="O36"/>
    </row>
    <row r="37" spans="1:16" ht="20.149999999999999" customHeight="1" thickTop="1" x14ac:dyDescent="0.25">
      <c r="A37" s="61"/>
      <c r="B37" s="61"/>
      <c r="C37" s="61"/>
      <c r="D37" s="61"/>
      <c r="E37" s="60"/>
      <c r="F37" s="61"/>
      <c r="G37" s="61"/>
      <c r="H37" s="62"/>
      <c r="I37" s="62"/>
      <c r="J37" s="62"/>
      <c r="K37" s="61"/>
      <c r="L37" s="60"/>
      <c r="P37"/>
    </row>
    <row r="38" spans="1:16" s="58" customFormat="1" ht="21" customHeight="1" thickBot="1" x14ac:dyDescent="0.3">
      <c r="A38" s="227" t="s">
        <v>88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89"/>
      <c r="M38" s="59"/>
      <c r="P38"/>
    </row>
    <row r="39" spans="1:16" ht="27" customHeight="1" thickTop="1" x14ac:dyDescent="0.25">
      <c r="A39" s="235" t="s">
        <v>71</v>
      </c>
      <c r="B39" s="229" t="s">
        <v>70</v>
      </c>
      <c r="C39" s="229" t="s">
        <v>131</v>
      </c>
      <c r="D39" s="237" t="s">
        <v>68</v>
      </c>
      <c r="E39" s="229" t="s">
        <v>47</v>
      </c>
      <c r="F39" s="264" t="s">
        <v>67</v>
      </c>
      <c r="G39" s="264"/>
      <c r="H39" s="229" t="s">
        <v>49</v>
      </c>
      <c r="I39" s="229" t="s">
        <v>50</v>
      </c>
      <c r="J39" s="231" t="s">
        <v>87</v>
      </c>
      <c r="K39" s="232"/>
      <c r="L39" s="87"/>
      <c r="O39"/>
    </row>
    <row r="40" spans="1:16" ht="27" customHeight="1" thickBot="1" x14ac:dyDescent="0.3">
      <c r="A40" s="236"/>
      <c r="B40" s="230"/>
      <c r="C40" s="230"/>
      <c r="D40" s="238"/>
      <c r="E40" s="230"/>
      <c r="F40" s="57" t="s">
        <v>65</v>
      </c>
      <c r="G40" s="57" t="s">
        <v>48</v>
      </c>
      <c r="H40" s="230"/>
      <c r="I40" s="230"/>
      <c r="J40" s="233"/>
      <c r="K40" s="234"/>
      <c r="O40"/>
    </row>
    <row r="41" spans="1:16" ht="21.75" customHeight="1" thickTop="1" x14ac:dyDescent="0.25">
      <c r="A41" s="134" t="s">
        <v>79</v>
      </c>
      <c r="B41" s="95" t="s">
        <v>78</v>
      </c>
      <c r="C41" s="96">
        <v>6.5</v>
      </c>
      <c r="D41" s="97" t="s">
        <v>77</v>
      </c>
      <c r="E41" s="95">
        <v>94</v>
      </c>
      <c r="F41" s="155" t="s">
        <v>86</v>
      </c>
      <c r="G41" s="156">
        <v>43845</v>
      </c>
      <c r="H41" s="157" t="s">
        <v>85</v>
      </c>
      <c r="I41" s="158" t="s">
        <v>53</v>
      </c>
      <c r="J41" s="257">
        <v>44189</v>
      </c>
      <c r="K41" s="258"/>
      <c r="L41" s="56"/>
      <c r="O41"/>
    </row>
    <row r="42" spans="1:16" s="54" customFormat="1" ht="21.75" customHeight="1" x14ac:dyDescent="0.25">
      <c r="A42" s="159" t="s">
        <v>83</v>
      </c>
      <c r="B42" s="106" t="s">
        <v>78</v>
      </c>
      <c r="C42" s="107">
        <v>6.5</v>
      </c>
      <c r="D42" s="108" t="s">
        <v>77</v>
      </c>
      <c r="E42" s="160">
        <v>94</v>
      </c>
      <c r="F42" s="160" t="s">
        <v>84</v>
      </c>
      <c r="G42" s="161">
        <v>44713</v>
      </c>
      <c r="H42" s="162" t="s">
        <v>81</v>
      </c>
      <c r="I42" s="144" t="s">
        <v>53</v>
      </c>
      <c r="J42" s="241">
        <v>44736</v>
      </c>
      <c r="K42" s="242"/>
      <c r="O42"/>
    </row>
    <row r="43" spans="1:16" s="54" customFormat="1" ht="21.75" customHeight="1" x14ac:dyDescent="0.25">
      <c r="A43" s="159" t="s">
        <v>83</v>
      </c>
      <c r="B43" s="114" t="s">
        <v>78</v>
      </c>
      <c r="C43" s="115">
        <v>6.5</v>
      </c>
      <c r="D43" s="116" t="s">
        <v>77</v>
      </c>
      <c r="E43" s="160">
        <v>94</v>
      </c>
      <c r="F43" s="160" t="s">
        <v>82</v>
      </c>
      <c r="G43" s="161">
        <v>44713</v>
      </c>
      <c r="H43" s="162" t="s">
        <v>81</v>
      </c>
      <c r="I43" s="163" t="s">
        <v>53</v>
      </c>
      <c r="J43" s="241">
        <v>44736</v>
      </c>
      <c r="K43" s="242"/>
      <c r="L43" s="54" t="s">
        <v>73</v>
      </c>
      <c r="O43"/>
    </row>
    <row r="44" spans="1:16" s="54" customFormat="1" ht="21.75" customHeight="1" x14ac:dyDescent="0.25">
      <c r="A44" s="164" t="s">
        <v>79</v>
      </c>
      <c r="B44" s="114" t="s">
        <v>78</v>
      </c>
      <c r="C44" s="115">
        <v>6.5</v>
      </c>
      <c r="D44" s="165" t="s">
        <v>77</v>
      </c>
      <c r="E44" s="114" t="s">
        <v>76</v>
      </c>
      <c r="F44" s="166" t="s">
        <v>80</v>
      </c>
      <c r="G44" s="167">
        <v>45002</v>
      </c>
      <c r="H44" s="168" t="s">
        <v>74</v>
      </c>
      <c r="I44" s="163" t="s">
        <v>53</v>
      </c>
      <c r="J44" s="250">
        <v>45011</v>
      </c>
      <c r="K44" s="251"/>
      <c r="O44"/>
    </row>
    <row r="45" spans="1:16" s="54" customFormat="1" ht="21.75" customHeight="1" x14ac:dyDescent="0.25">
      <c r="A45" s="136" t="s">
        <v>79</v>
      </c>
      <c r="B45" s="114" t="s">
        <v>78</v>
      </c>
      <c r="C45" s="115">
        <v>6.5</v>
      </c>
      <c r="D45" s="165" t="s">
        <v>77</v>
      </c>
      <c r="E45" s="114" t="s">
        <v>76</v>
      </c>
      <c r="F45" s="118" t="s">
        <v>75</v>
      </c>
      <c r="G45" s="167">
        <v>45002</v>
      </c>
      <c r="H45" s="169" t="s">
        <v>74</v>
      </c>
      <c r="I45" s="144" t="s">
        <v>53</v>
      </c>
      <c r="J45" s="245">
        <v>45011</v>
      </c>
      <c r="K45" s="246"/>
      <c r="O45"/>
    </row>
    <row r="46" spans="1:16" s="54" customFormat="1" ht="21.75" customHeight="1" x14ac:dyDescent="0.25">
      <c r="A46" s="164"/>
      <c r="B46" s="114"/>
      <c r="C46" s="115"/>
      <c r="D46" s="165"/>
      <c r="E46" s="114"/>
      <c r="F46" s="166"/>
      <c r="G46" s="170"/>
      <c r="H46" s="171"/>
      <c r="I46" s="163"/>
      <c r="J46" s="243"/>
      <c r="K46" s="244"/>
      <c r="O46"/>
    </row>
    <row r="47" spans="1:16" s="54" customFormat="1" ht="20.149999999999999" customHeight="1" thickBot="1" x14ac:dyDescent="0.3">
      <c r="A47" s="149"/>
      <c r="B47" s="127"/>
      <c r="C47" s="128"/>
      <c r="D47" s="129"/>
      <c r="E47" s="127"/>
      <c r="F47" s="152"/>
      <c r="G47" s="172"/>
      <c r="H47" s="173"/>
      <c r="I47" s="154"/>
      <c r="J47" s="247"/>
      <c r="K47" s="248"/>
      <c r="O47"/>
    </row>
    <row r="48" spans="1:16" ht="16" customHeight="1" thickTop="1" x14ac:dyDescent="0.25">
      <c r="A48" s="52"/>
      <c r="B48" s="52"/>
      <c r="C48" s="50"/>
      <c r="D48" s="50"/>
      <c r="E48" s="51"/>
      <c r="F48" s="50"/>
      <c r="G48" s="50"/>
      <c r="H48" s="50"/>
      <c r="I48" s="50"/>
      <c r="J48" s="50"/>
      <c r="K48" s="50"/>
      <c r="L48" s="50"/>
    </row>
    <row r="49" spans="1:12" ht="16" customHeight="1" thickBot="1" x14ac:dyDescent="0.3">
      <c r="A49" s="253" t="s">
        <v>72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177"/>
    </row>
    <row r="50" spans="1:12" ht="28.5" customHeight="1" thickTop="1" x14ac:dyDescent="0.25">
      <c r="A50" s="235" t="s">
        <v>71</v>
      </c>
      <c r="B50" s="229" t="s">
        <v>70</v>
      </c>
      <c r="C50" s="229" t="s">
        <v>69</v>
      </c>
      <c r="D50" s="237" t="s">
        <v>68</v>
      </c>
      <c r="E50" s="229" t="s">
        <v>47</v>
      </c>
      <c r="F50" s="252" t="s">
        <v>67</v>
      </c>
      <c r="G50" s="252"/>
      <c r="H50" s="229" t="s">
        <v>49</v>
      </c>
      <c r="I50" s="229" t="s">
        <v>50</v>
      </c>
      <c r="J50" s="229" t="s">
        <v>66</v>
      </c>
      <c r="K50" s="239" t="s">
        <v>52</v>
      </c>
      <c r="L50" s="178"/>
    </row>
    <row r="51" spans="1:12" ht="28.5" customHeight="1" thickBot="1" x14ac:dyDescent="0.3">
      <c r="A51" s="236"/>
      <c r="B51" s="230"/>
      <c r="C51" s="230"/>
      <c r="D51" s="238"/>
      <c r="E51" s="230"/>
      <c r="F51" s="53" t="s">
        <v>65</v>
      </c>
      <c r="G51" s="53" t="s">
        <v>48</v>
      </c>
      <c r="H51" s="230"/>
      <c r="I51" s="230"/>
      <c r="J51" s="230"/>
      <c r="K51" s="240"/>
    </row>
    <row r="52" spans="1:12" ht="21.75" customHeight="1" thickTop="1" x14ac:dyDescent="0.25">
      <c r="A52" s="185" t="s">
        <v>64</v>
      </c>
      <c r="B52" s="186"/>
      <c r="C52" s="187"/>
      <c r="D52" s="186"/>
      <c r="E52" s="186"/>
      <c r="F52" s="186"/>
      <c r="G52" s="188"/>
      <c r="H52" s="143"/>
      <c r="I52" s="158"/>
      <c r="J52" s="186"/>
      <c r="K52" s="189"/>
    </row>
    <row r="53" spans="1:12" ht="21.75" customHeight="1" x14ac:dyDescent="0.25">
      <c r="A53" s="190" t="s">
        <v>63</v>
      </c>
      <c r="B53" s="191"/>
      <c r="C53" s="192"/>
      <c r="D53" s="191"/>
      <c r="E53" s="191"/>
      <c r="F53" s="191"/>
      <c r="G53" s="193"/>
      <c r="H53" s="143"/>
      <c r="I53" s="144"/>
      <c r="J53" s="191"/>
      <c r="K53" s="194"/>
    </row>
    <row r="54" spans="1:12" ht="21.75" customHeight="1" x14ac:dyDescent="0.25">
      <c r="A54" s="190" t="s">
        <v>62</v>
      </c>
      <c r="B54" s="191"/>
      <c r="C54" s="192"/>
      <c r="D54" s="191"/>
      <c r="E54" s="191"/>
      <c r="F54" s="191"/>
      <c r="G54" s="193"/>
      <c r="H54" s="143"/>
      <c r="I54" s="144"/>
      <c r="J54" s="191"/>
      <c r="K54" s="194"/>
    </row>
    <row r="55" spans="1:12" ht="21.75" customHeight="1" x14ac:dyDescent="0.25">
      <c r="A55" s="190" t="s">
        <v>61</v>
      </c>
      <c r="B55" s="191"/>
      <c r="C55" s="192"/>
      <c r="D55" s="191"/>
      <c r="E55" s="191"/>
      <c r="F55" s="191"/>
      <c r="G55" s="193"/>
      <c r="H55" s="143"/>
      <c r="I55" s="144"/>
      <c r="J55" s="191"/>
      <c r="K55" s="194"/>
    </row>
    <row r="56" spans="1:12" ht="21.75" customHeight="1" x14ac:dyDescent="0.25">
      <c r="A56" s="190" t="s">
        <v>60</v>
      </c>
      <c r="B56" s="191"/>
      <c r="C56" s="192"/>
      <c r="D56" s="191"/>
      <c r="E56" s="191"/>
      <c r="F56" s="191"/>
      <c r="G56" s="193"/>
      <c r="H56" s="195"/>
      <c r="I56" s="144"/>
      <c r="J56" s="191"/>
      <c r="K56" s="194"/>
    </row>
    <row r="57" spans="1:12" ht="21.75" customHeight="1" x14ac:dyDescent="0.25">
      <c r="A57" s="196" t="s">
        <v>59</v>
      </c>
      <c r="B57" s="197"/>
      <c r="C57" s="198"/>
      <c r="D57" s="197"/>
      <c r="E57" s="197"/>
      <c r="F57" s="197"/>
      <c r="G57" s="199"/>
      <c r="H57" s="200"/>
      <c r="I57" s="148"/>
      <c r="J57" s="197"/>
      <c r="K57" s="201"/>
    </row>
    <row r="58" spans="1:12" ht="21.75" customHeight="1" thickBot="1" x14ac:dyDescent="0.3">
      <c r="A58" s="202" t="s">
        <v>58</v>
      </c>
      <c r="B58" s="203"/>
      <c r="C58" s="204"/>
      <c r="D58" s="203"/>
      <c r="E58" s="203"/>
      <c r="F58" s="203"/>
      <c r="G58" s="205"/>
      <c r="H58" s="206"/>
      <c r="I58" s="154"/>
      <c r="J58" s="203"/>
      <c r="K58" s="207"/>
    </row>
    <row r="59" spans="1:12" ht="21.75" customHeight="1" thickTop="1" x14ac:dyDescent="0.25">
      <c r="A59" s="77"/>
      <c r="B59" s="77"/>
      <c r="C59" s="78"/>
      <c r="D59" s="79"/>
      <c r="E59" s="78"/>
      <c r="F59" s="78"/>
      <c r="G59" s="78"/>
      <c r="H59" s="80"/>
      <c r="I59" s="81"/>
      <c r="J59" s="82"/>
      <c r="K59" s="78"/>
      <c r="L59" s="78"/>
    </row>
    <row r="60" spans="1:12" ht="16" customHeight="1" x14ac:dyDescent="0.25">
      <c r="A60" s="228"/>
      <c r="B60" s="228"/>
      <c r="C60" s="174"/>
      <c r="D60" s="5"/>
      <c r="E60" s="5"/>
      <c r="F60" s="5"/>
      <c r="I60" s="176"/>
      <c r="J60" s="228"/>
      <c r="K60" s="228"/>
    </row>
    <row r="61" spans="1:12" ht="16" customHeight="1" x14ac:dyDescent="0.3">
      <c r="A61" s="249" t="s">
        <v>13</v>
      </c>
      <c r="B61" s="249"/>
      <c r="C61" s="175"/>
      <c r="D61" s="5"/>
      <c r="E61" s="5"/>
      <c r="F61" s="5"/>
      <c r="I61" s="83"/>
      <c r="J61" s="249" t="s">
        <v>14</v>
      </c>
      <c r="K61" s="249"/>
    </row>
    <row r="73" spans="10:10" ht="21.75" hidden="1" customHeight="1" x14ac:dyDescent="0.25">
      <c r="J73" s="48" t="s">
        <v>57</v>
      </c>
    </row>
    <row r="74" spans="10:10" ht="21.75" hidden="1" customHeight="1" x14ac:dyDescent="0.25">
      <c r="J74" s="49" t="s">
        <v>56</v>
      </c>
    </row>
    <row r="75" spans="10:10" ht="21.75" hidden="1" customHeight="1" x14ac:dyDescent="0.25">
      <c r="J75" s="49" t="s">
        <v>55</v>
      </c>
    </row>
    <row r="76" spans="10:10" ht="21.75" hidden="1" customHeight="1" x14ac:dyDescent="0.25">
      <c r="J76" s="48" t="s">
        <v>54</v>
      </c>
    </row>
    <row r="77" spans="10:10" ht="21.75" hidden="1" customHeight="1" x14ac:dyDescent="0.25">
      <c r="J77" s="47" t="s">
        <v>53</v>
      </c>
    </row>
  </sheetData>
  <dataConsolidate/>
  <mergeCells count="65">
    <mergeCell ref="I39:I40"/>
    <mergeCell ref="J36:K36"/>
    <mergeCell ref="J34:K34"/>
    <mergeCell ref="J29:K29"/>
    <mergeCell ref="J30:K30"/>
    <mergeCell ref="J31:K31"/>
    <mergeCell ref="J32:K32"/>
    <mergeCell ref="J39:K40"/>
    <mergeCell ref="J35:K35"/>
    <mergeCell ref="F27:G27"/>
    <mergeCell ref="E27:E28"/>
    <mergeCell ref="H27:H28"/>
    <mergeCell ref="B39:B40"/>
    <mergeCell ref="C39:C40"/>
    <mergeCell ref="D39:D40"/>
    <mergeCell ref="K1:L1"/>
    <mergeCell ref="L5:L6"/>
    <mergeCell ref="A4:L4"/>
    <mergeCell ref="E5:E6"/>
    <mergeCell ref="F5:F6"/>
    <mergeCell ref="G5:H5"/>
    <mergeCell ref="I5:I6"/>
    <mergeCell ref="J5:J6"/>
    <mergeCell ref="K5:K6"/>
    <mergeCell ref="A5:A6"/>
    <mergeCell ref="C5:C6"/>
    <mergeCell ref="J43:K43"/>
    <mergeCell ref="A49:K49"/>
    <mergeCell ref="J61:K61"/>
    <mergeCell ref="J60:K60"/>
    <mergeCell ref="A3:L3"/>
    <mergeCell ref="J33:K33"/>
    <mergeCell ref="J41:K41"/>
    <mergeCell ref="D5:D6"/>
    <mergeCell ref="C27:C28"/>
    <mergeCell ref="A39:A40"/>
    <mergeCell ref="E39:E40"/>
    <mergeCell ref="F39:G39"/>
    <mergeCell ref="H39:H40"/>
    <mergeCell ref="A27:A28"/>
    <mergeCell ref="B27:B28"/>
    <mergeCell ref="D27:D28"/>
    <mergeCell ref="J47:K47"/>
    <mergeCell ref="A61:B61"/>
    <mergeCell ref="J44:K44"/>
    <mergeCell ref="F50:G50"/>
    <mergeCell ref="H50:H51"/>
    <mergeCell ref="I50:I51"/>
    <mergeCell ref="J50:J51"/>
    <mergeCell ref="B5:B6"/>
    <mergeCell ref="B1:E1"/>
    <mergeCell ref="A26:K26"/>
    <mergeCell ref="A38:K38"/>
    <mergeCell ref="A60:B60"/>
    <mergeCell ref="I27:I28"/>
    <mergeCell ref="J27:K28"/>
    <mergeCell ref="A50:A51"/>
    <mergeCell ref="B50:B51"/>
    <mergeCell ref="C50:C51"/>
    <mergeCell ref="D50:D51"/>
    <mergeCell ref="K50:K51"/>
    <mergeCell ref="E50:E51"/>
    <mergeCell ref="J42:K42"/>
    <mergeCell ref="J46:K46"/>
    <mergeCell ref="J45:K45"/>
  </mergeCells>
  <dataValidations count="2">
    <dataValidation type="list" allowBlank="1" showInputMessage="1" showErrorMessage="1" sqref="I29:I31 I41:I47 I33:I35 J7:J24" xr:uid="{00000000-0002-0000-0000-000001000000}">
      <formula1>$J$74:$J$78</formula1>
    </dataValidation>
    <dataValidation type="list" allowBlank="1" showInputMessage="1" showErrorMessage="1" sqref="I32 I36 I52:I58 J59" xr:uid="{00000000-0002-0000-0000-000000000000}">
      <formula1>$J$73:$J$77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88" orientation="portrait" r:id="rId1"/>
  <headerFooter alignWithMargins="0">
    <oddHeader>&amp;L&amp;9TMS BULKERS LTD&amp;C&amp;14MOORING ROPES / MOORING WIRES&amp;R&amp;9WF/MRS/550 AIssue Date: 15.06.21Revision No.:       003Authorised by: GM(D)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5E59-B8B6-4C19-A20A-C0D93C522430}">
  <dimension ref="C1:L51"/>
  <sheetViews>
    <sheetView showGridLines="0" topLeftCell="A15" zoomScaleSheetLayoutView="110" workbookViewId="0">
      <selection activeCell="N33" sqref="N33"/>
    </sheetView>
  </sheetViews>
  <sheetFormatPr defaultRowHeight="12.5" x14ac:dyDescent="0.25"/>
  <cols>
    <col min="3" max="3" width="6.1796875" customWidth="1"/>
    <col min="4" max="4" width="4.81640625" customWidth="1"/>
    <col min="5" max="9" width="5.7265625" customWidth="1"/>
    <col min="10" max="10" width="6.54296875" customWidth="1"/>
    <col min="11" max="11" width="3.1796875" customWidth="1"/>
    <col min="12" max="12" width="7.1796875" customWidth="1"/>
  </cols>
  <sheetData>
    <row r="1" spans="3:12" ht="13.75" customHeight="1" x14ac:dyDescent="0.25"/>
    <row r="2" spans="3:12" ht="13.75" customHeight="1" thickBot="1" x14ac:dyDescent="0.3"/>
    <row r="3" spans="3:12" ht="13.75" customHeight="1" thickTop="1" x14ac:dyDescent="0.25">
      <c r="C3" s="284">
        <f>'Mooring Inventory'!C1</f>
        <v>0</v>
      </c>
      <c r="D3" s="285"/>
      <c r="E3" s="285"/>
      <c r="F3" s="285"/>
      <c r="G3" s="285"/>
      <c r="H3" s="285"/>
      <c r="I3" s="285"/>
      <c r="J3" s="285"/>
      <c r="K3" s="285"/>
      <c r="L3" s="286"/>
    </row>
    <row r="4" spans="3:12" ht="13.75" customHeight="1" thickBot="1" x14ac:dyDescent="0.3">
      <c r="C4" s="287"/>
      <c r="D4" s="288"/>
      <c r="E4" s="288"/>
      <c r="F4" s="288"/>
      <c r="G4" s="288"/>
      <c r="H4" s="288"/>
      <c r="I4" s="288"/>
      <c r="J4" s="288"/>
      <c r="K4" s="288"/>
      <c r="L4" s="289"/>
    </row>
    <row r="5" spans="3:12" ht="13.75" customHeight="1" thickTop="1" x14ac:dyDescent="0.25"/>
    <row r="6" spans="3:12" ht="13.75" customHeight="1" x14ac:dyDescent="0.25"/>
    <row r="7" spans="3:12" ht="13.75" customHeight="1" x14ac:dyDescent="0.25">
      <c r="C7" s="75"/>
      <c r="D7" s="70"/>
      <c r="E7" s="70"/>
    </row>
    <row r="8" spans="3:12" ht="13.75" customHeight="1" x14ac:dyDescent="0.25">
      <c r="C8" s="75"/>
      <c r="D8" s="70"/>
      <c r="E8" s="70"/>
      <c r="F8" s="70"/>
      <c r="G8" s="70"/>
      <c r="H8" s="70"/>
      <c r="I8" s="70"/>
      <c r="J8" s="70"/>
      <c r="K8" s="70"/>
    </row>
    <row r="9" spans="3:12" ht="13.75" customHeight="1" thickBot="1" x14ac:dyDescent="0.3">
      <c r="C9" s="75"/>
      <c r="D9" s="70"/>
      <c r="E9" s="70"/>
      <c r="F9" s="70"/>
      <c r="G9" s="70"/>
      <c r="H9" s="70"/>
      <c r="I9" s="70"/>
      <c r="J9" s="70"/>
      <c r="K9" s="70"/>
    </row>
    <row r="10" spans="3:12" ht="13.75" customHeight="1" thickTop="1" x14ac:dyDescent="0.25">
      <c r="C10" s="75"/>
      <c r="D10" s="70"/>
      <c r="E10" s="70"/>
      <c r="F10" s="70"/>
      <c r="G10" s="290" t="s">
        <v>125</v>
      </c>
      <c r="H10" s="290" t="s">
        <v>123</v>
      </c>
      <c r="I10" s="70"/>
      <c r="J10" s="70"/>
      <c r="K10" s="70"/>
    </row>
    <row r="11" spans="3:12" ht="13.75" customHeight="1" thickBot="1" x14ac:dyDescent="0.3">
      <c r="C11" s="70"/>
      <c r="D11" s="70"/>
      <c r="E11" s="70"/>
      <c r="F11" s="70"/>
      <c r="G11" s="291"/>
      <c r="H11" s="291"/>
      <c r="I11" s="70"/>
      <c r="J11" s="70"/>
      <c r="K11" s="70"/>
    </row>
    <row r="12" spans="3:12" ht="13.75" customHeight="1" thickTop="1" thickBot="1" x14ac:dyDescent="0.3">
      <c r="E12" s="70"/>
      <c r="F12" s="70"/>
      <c r="G12" s="70"/>
      <c r="H12" s="70"/>
      <c r="I12" s="70"/>
      <c r="J12" s="70"/>
      <c r="K12" s="70"/>
    </row>
    <row r="13" spans="3:12" ht="13.75" customHeight="1" thickTop="1" x14ac:dyDescent="0.25">
      <c r="E13" s="278" t="s">
        <v>117</v>
      </c>
      <c r="F13" s="278" t="s">
        <v>115</v>
      </c>
      <c r="G13" s="71"/>
      <c r="H13" s="71"/>
      <c r="I13" s="278" t="s">
        <v>121</v>
      </c>
      <c r="J13" s="278" t="s">
        <v>119</v>
      </c>
      <c r="K13" s="70"/>
    </row>
    <row r="14" spans="3:12" ht="13.75" customHeight="1" thickBot="1" x14ac:dyDescent="0.3">
      <c r="E14" s="279"/>
      <c r="F14" s="279"/>
      <c r="G14" s="71"/>
      <c r="H14" s="71"/>
      <c r="I14" s="279"/>
      <c r="J14" s="279"/>
      <c r="K14" s="70"/>
    </row>
    <row r="15" spans="3:12" ht="13.75" customHeight="1" thickTop="1" x14ac:dyDescent="0.25">
      <c r="E15" s="70"/>
      <c r="F15" s="70"/>
      <c r="G15" s="70"/>
      <c r="H15" s="70"/>
      <c r="I15" s="70"/>
      <c r="J15" s="70"/>
      <c r="K15" s="70"/>
    </row>
    <row r="16" spans="3:12" ht="13.75" customHeight="1" x14ac:dyDescent="0.25">
      <c r="E16" s="70"/>
      <c r="F16" s="277"/>
      <c r="G16" s="277"/>
      <c r="H16" s="277"/>
      <c r="I16" s="277"/>
      <c r="J16" s="70"/>
      <c r="K16" s="70"/>
    </row>
    <row r="17" spans="4:11" ht="13.75" customHeight="1" x14ac:dyDescent="0.25">
      <c r="E17" s="70"/>
      <c r="F17" s="277"/>
      <c r="G17" s="277"/>
      <c r="H17" s="277"/>
      <c r="I17" s="277"/>
      <c r="J17" s="70"/>
      <c r="K17" s="70"/>
    </row>
    <row r="18" spans="4:11" ht="13.75" customHeight="1" x14ac:dyDescent="0.25">
      <c r="E18" s="70"/>
      <c r="F18" s="70"/>
      <c r="G18" s="70"/>
      <c r="H18" s="70"/>
      <c r="I18" s="70"/>
      <c r="J18" s="70"/>
      <c r="K18" s="70"/>
    </row>
    <row r="19" spans="4:11" ht="13.75" customHeight="1" thickBot="1" x14ac:dyDescent="0.3">
      <c r="E19" s="70"/>
      <c r="F19" s="70"/>
      <c r="G19" s="70"/>
      <c r="H19" s="70"/>
      <c r="I19" s="70"/>
      <c r="J19" s="70"/>
      <c r="K19" s="70"/>
    </row>
    <row r="20" spans="4:11" ht="13.75" customHeight="1" thickTop="1" thickBot="1" x14ac:dyDescent="0.3">
      <c r="E20" s="70"/>
      <c r="F20" s="70"/>
      <c r="G20" s="280" t="s">
        <v>137</v>
      </c>
      <c r="H20" s="281"/>
      <c r="I20" s="70"/>
      <c r="J20" s="70"/>
      <c r="K20" s="70"/>
    </row>
    <row r="21" spans="4:11" ht="13.75" customHeight="1" thickTop="1" thickBot="1" x14ac:dyDescent="0.3">
      <c r="E21" s="70"/>
      <c r="F21" s="70"/>
      <c r="G21" s="282" t="s">
        <v>136</v>
      </c>
      <c r="H21" s="283"/>
      <c r="I21" s="70"/>
      <c r="J21" s="70"/>
      <c r="K21" s="70"/>
    </row>
    <row r="22" spans="4:11" ht="13.75" customHeight="1" thickTop="1" x14ac:dyDescent="0.25">
      <c r="E22" s="70"/>
      <c r="F22" s="70"/>
      <c r="G22" s="70"/>
      <c r="H22" s="73"/>
      <c r="I22" s="70"/>
      <c r="J22" s="70"/>
      <c r="K22" s="70"/>
    </row>
    <row r="23" spans="4:11" ht="13.75" customHeight="1" x14ac:dyDescent="0.25">
      <c r="E23" s="70"/>
      <c r="F23" s="70"/>
      <c r="G23" s="70"/>
      <c r="H23" s="70"/>
      <c r="I23" s="70"/>
      <c r="J23" s="70"/>
      <c r="K23" s="70"/>
    </row>
    <row r="24" spans="4:11" ht="13.75" customHeight="1" x14ac:dyDescent="0.25">
      <c r="E24" s="70"/>
      <c r="F24" s="70"/>
      <c r="G24" s="70"/>
      <c r="H24" s="74"/>
      <c r="I24" s="70"/>
      <c r="J24" s="70"/>
      <c r="K24" s="70"/>
    </row>
    <row r="25" spans="4:11" ht="13.75" customHeight="1" x14ac:dyDescent="0.25">
      <c r="E25" s="70"/>
      <c r="F25" s="70"/>
      <c r="G25" s="70"/>
      <c r="H25" s="70"/>
      <c r="I25" s="70"/>
      <c r="J25" s="70"/>
      <c r="K25" s="70"/>
    </row>
    <row r="26" spans="4:11" ht="13.75" customHeight="1" x14ac:dyDescent="0.25">
      <c r="E26" s="70"/>
      <c r="F26" s="70"/>
      <c r="G26" s="70"/>
      <c r="H26" s="70"/>
      <c r="I26" s="70"/>
      <c r="J26" s="70"/>
      <c r="K26" s="70"/>
    </row>
    <row r="27" spans="4:11" ht="13.75" customHeight="1" x14ac:dyDescent="0.25">
      <c r="E27" s="70"/>
      <c r="F27" s="70"/>
      <c r="G27" s="70"/>
      <c r="H27" s="70"/>
      <c r="I27" s="70"/>
      <c r="J27" s="70"/>
      <c r="K27" s="70"/>
    </row>
    <row r="28" spans="4:11" ht="13.75" customHeight="1" x14ac:dyDescent="0.25">
      <c r="E28" s="70"/>
      <c r="F28" s="70"/>
      <c r="G28" s="70"/>
      <c r="H28" s="70"/>
      <c r="I28" s="70"/>
      <c r="J28" s="70"/>
      <c r="K28" s="70"/>
    </row>
    <row r="29" spans="4:11" ht="13.75" customHeight="1" thickBot="1" x14ac:dyDescent="0.3">
      <c r="E29" s="70"/>
      <c r="F29" s="70"/>
      <c r="G29" s="70"/>
      <c r="H29" s="70"/>
      <c r="I29" s="70"/>
      <c r="J29" s="70"/>
      <c r="K29" s="70"/>
    </row>
    <row r="30" spans="4:11" ht="13.75" customHeight="1" thickTop="1" thickBot="1" x14ac:dyDescent="0.3">
      <c r="E30" s="70"/>
      <c r="F30" s="70"/>
      <c r="G30" s="280" t="s">
        <v>135</v>
      </c>
      <c r="H30" s="281"/>
      <c r="I30" s="70"/>
      <c r="J30" s="70"/>
      <c r="K30" s="70"/>
    </row>
    <row r="31" spans="4:11" ht="13.75" customHeight="1" thickTop="1" thickBot="1" x14ac:dyDescent="0.3">
      <c r="E31" s="70"/>
      <c r="F31" s="70"/>
      <c r="G31" s="282" t="s">
        <v>134</v>
      </c>
      <c r="H31" s="283"/>
      <c r="I31" s="70"/>
      <c r="J31" s="70"/>
      <c r="K31" s="70"/>
    </row>
    <row r="32" spans="4:11" ht="13.75" customHeight="1" thickTop="1" x14ac:dyDescent="0.25">
      <c r="D32" s="271" t="s">
        <v>138</v>
      </c>
      <c r="E32" s="272"/>
      <c r="F32" s="70"/>
      <c r="H32" s="73"/>
      <c r="I32" s="70"/>
      <c r="J32" s="271" t="s">
        <v>139</v>
      </c>
      <c r="K32" s="272"/>
    </row>
    <row r="33" spans="4:11" ht="13.75" customHeight="1" x14ac:dyDescent="0.25">
      <c r="D33" s="273"/>
      <c r="E33" s="274"/>
      <c r="F33" s="70"/>
      <c r="G33" s="70"/>
      <c r="H33" s="70"/>
      <c r="I33" s="70"/>
      <c r="J33" s="273"/>
      <c r="K33" s="274"/>
    </row>
    <row r="34" spans="4:11" ht="13.75" customHeight="1" thickBot="1" x14ac:dyDescent="0.3">
      <c r="D34" s="275"/>
      <c r="E34" s="276"/>
      <c r="F34" s="70"/>
      <c r="G34" s="70"/>
      <c r="H34" s="70"/>
      <c r="I34" s="70"/>
      <c r="J34" s="275"/>
      <c r="K34" s="276"/>
    </row>
    <row r="35" spans="4:11" ht="13.75" customHeight="1" thickTop="1" x14ac:dyDescent="0.25">
      <c r="E35" s="70"/>
      <c r="F35" s="70"/>
      <c r="G35" s="70"/>
      <c r="H35" s="70"/>
      <c r="I35" s="70"/>
      <c r="J35" s="70"/>
      <c r="K35" s="70"/>
    </row>
    <row r="36" spans="4:11" ht="13.75" customHeight="1" x14ac:dyDescent="0.25">
      <c r="E36" s="70"/>
      <c r="F36" s="277"/>
      <c r="G36" s="277"/>
      <c r="H36" s="277"/>
      <c r="I36" s="277"/>
      <c r="J36" s="70"/>
      <c r="K36" s="70"/>
    </row>
    <row r="37" spans="4:11" ht="13.75" customHeight="1" x14ac:dyDescent="0.25">
      <c r="E37" s="70"/>
      <c r="F37" s="277"/>
      <c r="G37" s="277"/>
      <c r="H37" s="277"/>
      <c r="I37" s="277"/>
      <c r="J37" s="70"/>
      <c r="K37" s="70"/>
    </row>
    <row r="38" spans="4:11" ht="13.75" customHeight="1" thickBot="1" x14ac:dyDescent="0.3">
      <c r="E38" s="70"/>
      <c r="F38" s="70"/>
      <c r="G38" s="70"/>
      <c r="H38" s="70"/>
      <c r="I38" s="70"/>
      <c r="J38" s="70"/>
      <c r="K38" s="70"/>
    </row>
    <row r="39" spans="4:11" ht="13.75" customHeight="1" thickTop="1" thickBot="1" x14ac:dyDescent="0.3">
      <c r="E39" s="70"/>
      <c r="F39" s="70"/>
      <c r="G39" s="280" t="s">
        <v>133</v>
      </c>
      <c r="H39" s="281"/>
      <c r="I39" s="70"/>
      <c r="J39" s="70"/>
      <c r="K39" s="70"/>
    </row>
    <row r="40" spans="4:11" ht="13.75" customHeight="1" thickTop="1" thickBot="1" x14ac:dyDescent="0.3">
      <c r="E40" s="70"/>
      <c r="F40" s="70"/>
      <c r="G40" s="280" t="s">
        <v>132</v>
      </c>
      <c r="H40" s="281"/>
      <c r="I40" s="70"/>
      <c r="J40" s="70"/>
      <c r="K40" s="70"/>
    </row>
    <row r="41" spans="4:11" ht="13.75" customHeight="1" thickTop="1" x14ac:dyDescent="0.25">
      <c r="E41" s="70"/>
      <c r="F41" s="70"/>
      <c r="H41" s="72"/>
      <c r="I41" s="70"/>
      <c r="J41" s="70"/>
      <c r="K41" s="70"/>
    </row>
    <row r="42" spans="4:11" ht="13.75" customHeight="1" x14ac:dyDescent="0.25">
      <c r="E42" s="70"/>
      <c r="F42" s="70"/>
      <c r="G42" s="70"/>
      <c r="H42" s="70"/>
      <c r="I42" s="70"/>
      <c r="J42" s="70"/>
      <c r="K42" s="70"/>
    </row>
    <row r="43" spans="4:11" ht="13.75" customHeight="1" thickBot="1" x14ac:dyDescent="0.3">
      <c r="E43" s="70"/>
      <c r="F43" s="70"/>
      <c r="G43" s="70"/>
      <c r="H43" s="70"/>
      <c r="I43" s="70"/>
      <c r="J43" s="70"/>
      <c r="K43" s="70"/>
    </row>
    <row r="44" spans="4:11" ht="13.75" customHeight="1" thickTop="1" x14ac:dyDescent="0.25">
      <c r="E44" s="278" t="s">
        <v>96</v>
      </c>
      <c r="F44" s="278" t="s">
        <v>95</v>
      </c>
      <c r="G44" s="71"/>
      <c r="H44" s="71"/>
      <c r="I44" s="278" t="s">
        <v>100</v>
      </c>
      <c r="J44" s="278" t="s">
        <v>98</v>
      </c>
      <c r="K44" s="70"/>
    </row>
    <row r="45" spans="4:11" ht="13.75" customHeight="1" thickBot="1" x14ac:dyDescent="0.3">
      <c r="E45" s="279"/>
      <c r="F45" s="279"/>
      <c r="G45" s="71"/>
      <c r="H45" s="71"/>
      <c r="I45" s="279"/>
      <c r="J45" s="279"/>
      <c r="K45" s="70"/>
    </row>
    <row r="46" spans="4:11" ht="13.75" customHeight="1" thickTop="1" x14ac:dyDescent="0.25">
      <c r="E46" s="70"/>
      <c r="F46" s="70"/>
      <c r="G46" s="70"/>
      <c r="H46" s="70"/>
      <c r="I46" s="70"/>
      <c r="J46" s="70"/>
      <c r="K46" s="70"/>
    </row>
    <row r="47" spans="4:11" ht="13.75" customHeight="1" x14ac:dyDescent="0.25"/>
    <row r="48" spans="4:11" ht="13.75" customHeight="1" x14ac:dyDescent="0.25"/>
    <row r="49" customFormat="1" ht="13.75" customHeight="1" x14ac:dyDescent="0.25"/>
    <row r="50" customFormat="1" ht="13.75" customHeight="1" x14ac:dyDescent="0.25"/>
    <row r="51" customFormat="1" ht="13.75" customHeight="1" x14ac:dyDescent="0.25"/>
  </sheetData>
  <mergeCells count="27">
    <mergeCell ref="C3:L4"/>
    <mergeCell ref="J44:J45"/>
    <mergeCell ref="I36:I37"/>
    <mergeCell ref="G10:G11"/>
    <mergeCell ref="H10:H11"/>
    <mergeCell ref="J13:J14"/>
    <mergeCell ref="E13:E14"/>
    <mergeCell ref="F13:F14"/>
    <mergeCell ref="E44:E45"/>
    <mergeCell ref="F44:F45"/>
    <mergeCell ref="I13:I14"/>
    <mergeCell ref="G36:G37"/>
    <mergeCell ref="I16:I17"/>
    <mergeCell ref="G20:H20"/>
    <mergeCell ref="G21:H21"/>
    <mergeCell ref="G30:H30"/>
    <mergeCell ref="D32:E34"/>
    <mergeCell ref="J32:K34"/>
    <mergeCell ref="F16:F17"/>
    <mergeCell ref="H36:H37"/>
    <mergeCell ref="I44:I45"/>
    <mergeCell ref="F36:F37"/>
    <mergeCell ref="G39:H39"/>
    <mergeCell ref="G40:H40"/>
    <mergeCell ref="G31:H31"/>
    <mergeCell ref="G16:G17"/>
    <mergeCell ref="H16:H17"/>
  </mergeCells>
  <pageMargins left="0.7" right="0.7" top="0.75" bottom="0.75" header="0.3" footer="0.3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1BEF-96FD-46F0-90FA-ACE56D6AFD4B}">
  <dimension ref="A1:S44"/>
  <sheetViews>
    <sheetView showGridLines="0" tabSelected="1" zoomScale="115" zoomScaleNormal="115" workbookViewId="0">
      <selection activeCell="C10" sqref="C10:D10"/>
    </sheetView>
  </sheetViews>
  <sheetFormatPr defaultColWidth="8.90625" defaultRowHeight="12.5" x14ac:dyDescent="0.25"/>
  <cols>
    <col min="1" max="1" width="9.6328125" style="5" customWidth="1"/>
    <col min="2" max="2" width="8.90625" style="5"/>
    <col min="3" max="4" width="9.90625" style="5" customWidth="1"/>
    <col min="5" max="6" width="9.36328125" style="5" customWidth="1"/>
    <col min="7" max="7" width="9.1796875" style="5" customWidth="1"/>
    <col min="8" max="8" width="13.6328125" style="5" customWidth="1"/>
    <col min="9" max="11" width="13.6328125" style="5" hidden="1" customWidth="1"/>
    <col min="12" max="12" width="16.6328125" style="5" hidden="1" customWidth="1"/>
    <col min="13" max="13" width="17.81640625" style="5" hidden="1" customWidth="1"/>
    <col min="14" max="14" width="12" style="5" hidden="1" customWidth="1"/>
    <col min="15" max="15" width="12.36328125" style="5" hidden="1" customWidth="1"/>
    <col min="16" max="17" width="8.90625" style="5" hidden="1" customWidth="1"/>
    <col min="18" max="19" width="8.90625" style="5" customWidth="1"/>
    <col min="20" max="16384" width="8.90625" style="5"/>
  </cols>
  <sheetData>
    <row r="1" spans="1:17" ht="13.25" customHeight="1" x14ac:dyDescent="0.25">
      <c r="A1" s="315" t="s">
        <v>22</v>
      </c>
      <c r="B1" s="316"/>
      <c r="C1" s="316"/>
      <c r="D1" s="316"/>
      <c r="E1" s="316"/>
      <c r="F1" s="316"/>
      <c r="G1" s="317"/>
      <c r="H1" s="44" t="s">
        <v>9</v>
      </c>
      <c r="I1" s="90"/>
      <c r="J1" s="90"/>
      <c r="K1" s="90"/>
      <c r="M1" s="14"/>
    </row>
    <row r="2" spans="1:17" ht="13.25" customHeight="1" thickBot="1" x14ac:dyDescent="0.3">
      <c r="A2" s="318"/>
      <c r="B2" s="319"/>
      <c r="C2" s="319"/>
      <c r="D2" s="319"/>
      <c r="E2" s="319"/>
      <c r="F2" s="319"/>
      <c r="G2" s="320"/>
      <c r="H2" s="45" t="s">
        <v>10</v>
      </c>
      <c r="I2" s="90"/>
      <c r="J2" s="90"/>
      <c r="K2" s="90"/>
      <c r="M2" s="14"/>
    </row>
    <row r="3" spans="1:17" x14ac:dyDescent="0.25">
      <c r="I3" s="86"/>
      <c r="J3" s="86"/>
      <c r="K3" s="86"/>
      <c r="M3" s="15"/>
    </row>
    <row r="4" spans="1:17" ht="13" x14ac:dyDescent="0.25">
      <c r="A4" s="296" t="s">
        <v>15</v>
      </c>
      <c r="B4" s="297"/>
      <c r="C4" s="298" t="s">
        <v>38</v>
      </c>
      <c r="D4" s="298"/>
      <c r="F4" s="22"/>
      <c r="G4" s="2" t="s">
        <v>0</v>
      </c>
      <c r="H4" s="38"/>
      <c r="I4" s="91"/>
      <c r="J4" s="91"/>
      <c r="K4" s="91"/>
      <c r="M4" s="3"/>
    </row>
    <row r="5" spans="1:17" ht="13" x14ac:dyDescent="0.25">
      <c r="A5" s="296" t="s">
        <v>5</v>
      </c>
      <c r="B5" s="297"/>
      <c r="C5" s="299">
        <v>45197</v>
      </c>
      <c r="D5" s="300"/>
      <c r="F5" s="22"/>
      <c r="G5" s="2" t="s">
        <v>11</v>
      </c>
      <c r="H5" s="37"/>
      <c r="I5" s="92"/>
      <c r="J5" s="92"/>
      <c r="K5" s="92"/>
      <c r="M5" s="3"/>
    </row>
    <row r="6" spans="1:17" ht="27" customHeight="1" x14ac:dyDescent="0.25">
      <c r="A6" s="308" t="s">
        <v>37</v>
      </c>
      <c r="B6" s="309"/>
      <c r="C6" s="310" t="s">
        <v>36</v>
      </c>
      <c r="D6" s="311"/>
      <c r="F6" s="22"/>
      <c r="H6" s="3"/>
      <c r="I6" s="93"/>
      <c r="J6" s="93"/>
      <c r="K6" s="93"/>
      <c r="M6" s="3"/>
    </row>
    <row r="7" spans="1:17" ht="27" customHeight="1" x14ac:dyDescent="0.25">
      <c r="A7" s="296" t="s">
        <v>30</v>
      </c>
      <c r="B7" s="297"/>
      <c r="C7" s="321">
        <v>588.4</v>
      </c>
      <c r="D7" s="322"/>
      <c r="F7" s="22"/>
      <c r="G7" s="22"/>
      <c r="H7" s="3"/>
      <c r="I7" s="93"/>
      <c r="J7" s="93"/>
      <c r="K7" s="93"/>
      <c r="M7" s="3"/>
    </row>
    <row r="8" spans="1:17" ht="27" customHeight="1" x14ac:dyDescent="0.25">
      <c r="A8" s="296" t="s">
        <v>39</v>
      </c>
      <c r="B8" s="297"/>
      <c r="C8" s="323">
        <v>0.7</v>
      </c>
      <c r="D8" s="324"/>
      <c r="F8" s="22"/>
      <c r="G8" s="22"/>
      <c r="H8" s="3"/>
      <c r="I8" s="93"/>
      <c r="J8" s="93"/>
      <c r="K8" s="93"/>
      <c r="M8" s="3"/>
    </row>
    <row r="9" spans="1:17" ht="27" customHeight="1" x14ac:dyDescent="0.25">
      <c r="A9" s="296" t="s">
        <v>40</v>
      </c>
      <c r="B9" s="297"/>
      <c r="C9" s="321">
        <v>470.72</v>
      </c>
      <c r="D9" s="322"/>
      <c r="F9" s="22"/>
      <c r="G9" s="22"/>
      <c r="H9" s="3"/>
      <c r="I9" s="93"/>
      <c r="J9" s="93"/>
      <c r="K9" s="93"/>
      <c r="M9" s="3"/>
    </row>
    <row r="10" spans="1:17" ht="27" customHeight="1" x14ac:dyDescent="0.25">
      <c r="A10" s="296" t="s">
        <v>41</v>
      </c>
      <c r="B10" s="297"/>
      <c r="C10" s="323">
        <v>0.8</v>
      </c>
      <c r="D10" s="324"/>
      <c r="F10" s="22"/>
      <c r="G10" s="22"/>
      <c r="H10" s="3"/>
      <c r="I10" s="93"/>
      <c r="J10" s="93"/>
      <c r="K10" s="93"/>
      <c r="M10" s="3"/>
    </row>
    <row r="11" spans="1:17" ht="13" thickBot="1" x14ac:dyDescent="0.3">
      <c r="I11" s="86"/>
      <c r="J11" s="86"/>
      <c r="K11" s="43" t="s">
        <v>45</v>
      </c>
      <c r="L11" s="5">
        <f>PI()*(C18/2)^2</f>
        <v>28.557784079478278</v>
      </c>
      <c r="M11" s="15"/>
    </row>
    <row r="12" spans="1:17" ht="24" customHeight="1" thickBot="1" x14ac:dyDescent="0.3">
      <c r="A12" s="301" t="s">
        <v>30</v>
      </c>
      <c r="B12" s="302"/>
      <c r="C12" s="42">
        <f>C7*C8</f>
        <v>411.87999999999994</v>
      </c>
      <c r="D12" s="208" t="s">
        <v>7</v>
      </c>
      <c r="E12" s="312" t="s">
        <v>44</v>
      </c>
      <c r="F12" s="313"/>
      <c r="G12" s="313"/>
      <c r="H12" s="314"/>
      <c r="I12" s="90"/>
      <c r="J12" s="90"/>
      <c r="K12" s="90"/>
    </row>
    <row r="13" spans="1:17" ht="26.4" customHeight="1" x14ac:dyDescent="0.25">
      <c r="A13" s="303" t="s">
        <v>33</v>
      </c>
      <c r="B13" s="304"/>
      <c r="C13" s="39">
        <v>564.86</v>
      </c>
      <c r="D13" s="209" t="s">
        <v>7</v>
      </c>
      <c r="E13" s="20">
        <v>235.36</v>
      </c>
      <c r="F13" s="30" t="s">
        <v>7</v>
      </c>
      <c r="G13" s="20">
        <v>60</v>
      </c>
      <c r="H13" s="31" t="s">
        <v>32</v>
      </c>
      <c r="I13" s="84"/>
      <c r="J13" s="84"/>
      <c r="K13" s="84"/>
      <c r="L13" s="8" t="s">
        <v>35</v>
      </c>
    </row>
    <row r="14" spans="1:17" ht="24" customHeight="1" thickBot="1" x14ac:dyDescent="0.3">
      <c r="A14" s="303" t="s">
        <v>43</v>
      </c>
      <c r="B14" s="304"/>
      <c r="C14" s="41">
        <f>C9*C10</f>
        <v>376.57600000000002</v>
      </c>
      <c r="D14" s="210" t="s">
        <v>7</v>
      </c>
      <c r="E14" s="21">
        <f>E13*0.1019716213</f>
        <v>24.000040789168001</v>
      </c>
      <c r="F14" s="24" t="s">
        <v>32</v>
      </c>
      <c r="G14" s="21">
        <f>G13*9.80665</f>
        <v>588.399</v>
      </c>
      <c r="H14" s="23" t="s">
        <v>7</v>
      </c>
      <c r="I14" s="85"/>
      <c r="J14" s="85"/>
      <c r="K14" s="85"/>
      <c r="L14" s="6" t="s">
        <v>36</v>
      </c>
      <c r="Q14" s="18"/>
    </row>
    <row r="15" spans="1:17" ht="14.5" x14ac:dyDescent="0.25">
      <c r="A15" s="305" t="s">
        <v>6</v>
      </c>
      <c r="B15" s="306"/>
      <c r="C15" s="39">
        <v>550</v>
      </c>
      <c r="D15" s="210" t="s">
        <v>7</v>
      </c>
      <c r="E15" s="20">
        <v>760</v>
      </c>
      <c r="F15" s="32" t="s">
        <v>1</v>
      </c>
      <c r="G15" s="20">
        <v>745.31</v>
      </c>
      <c r="H15" s="31" t="s">
        <v>8</v>
      </c>
      <c r="I15" s="86"/>
      <c r="J15" s="86"/>
      <c r="K15" s="86"/>
      <c r="Q15" s="18"/>
    </row>
    <row r="16" spans="1:17" ht="26.4" customHeight="1" thickBot="1" x14ac:dyDescent="0.3">
      <c r="A16" s="305" t="s">
        <v>42</v>
      </c>
      <c r="B16" s="307"/>
      <c r="C16" s="40" cm="1">
        <f t="array" ref="C16">_xlfn.IFS(C6="SDMBL USED",  MIN($C$12,$C$14),$C$6="SDMBL NOT USED", MIN($C$13,$C$14,$C$15))</f>
        <v>376.57600000000002</v>
      </c>
      <c r="D16" s="210" t="s">
        <v>7</v>
      </c>
      <c r="E16" s="21">
        <f>E15*0.980665</f>
        <v>745.30539999999996</v>
      </c>
      <c r="F16" s="25" t="s">
        <v>8</v>
      </c>
      <c r="G16" s="21">
        <f>G15*1.01972</f>
        <v>760.00751319999995</v>
      </c>
      <c r="H16" s="23" t="s">
        <v>31</v>
      </c>
      <c r="I16" s="84"/>
      <c r="J16" s="84"/>
      <c r="K16" s="84"/>
      <c r="Q16" s="18"/>
    </row>
    <row r="17" spans="1:19" ht="23" customHeight="1" x14ac:dyDescent="0.25">
      <c r="A17" s="325" t="s">
        <v>16</v>
      </c>
      <c r="B17" s="326"/>
      <c r="C17" s="1">
        <v>117.3</v>
      </c>
      <c r="D17" s="210" t="s">
        <v>17</v>
      </c>
      <c r="E17" s="20">
        <v>745.31</v>
      </c>
      <c r="F17" s="32" t="s">
        <v>7</v>
      </c>
      <c r="G17" s="20">
        <v>745.31</v>
      </c>
      <c r="H17" s="31" t="s">
        <v>18</v>
      </c>
      <c r="I17" s="85"/>
      <c r="J17" s="85"/>
      <c r="K17" s="85"/>
      <c r="Q17" s="18"/>
    </row>
    <row r="18" spans="1:19" ht="13.25" customHeight="1" thickBot="1" x14ac:dyDescent="0.3">
      <c r="A18" s="325" t="s">
        <v>46</v>
      </c>
      <c r="B18" s="326"/>
      <c r="C18" s="1">
        <v>6.03</v>
      </c>
      <c r="D18" s="210" t="s">
        <v>2</v>
      </c>
      <c r="E18" s="21">
        <f>E17*101.97</f>
        <v>75999.260699999999</v>
      </c>
      <c r="F18" s="25" t="s">
        <v>18</v>
      </c>
      <c r="G18" s="21">
        <f>G17*0.00980665</f>
        <v>7.3089943114999993</v>
      </c>
      <c r="H18" s="23" t="s">
        <v>7</v>
      </c>
      <c r="I18" s="86"/>
      <c r="J18" s="86"/>
      <c r="K18" s="86"/>
      <c r="N18" s="18"/>
    </row>
    <row r="19" spans="1:19" ht="28.25" customHeight="1" thickBot="1" x14ac:dyDescent="0.3">
      <c r="I19" s="84"/>
      <c r="J19" s="84"/>
      <c r="K19" s="84"/>
      <c r="N19" s="18"/>
    </row>
    <row r="20" spans="1:19" ht="29" customHeight="1" x14ac:dyDescent="0.25">
      <c r="A20" s="327" t="s">
        <v>3</v>
      </c>
      <c r="B20" s="292" t="s">
        <v>12</v>
      </c>
      <c r="C20" s="292" t="s">
        <v>19</v>
      </c>
      <c r="D20" s="292" t="s">
        <v>20</v>
      </c>
      <c r="E20" s="292" t="s">
        <v>21</v>
      </c>
      <c r="F20" s="292" t="s">
        <v>23</v>
      </c>
      <c r="G20" s="292" t="s">
        <v>24</v>
      </c>
      <c r="H20" s="294" t="s">
        <v>4</v>
      </c>
      <c r="O20" s="18"/>
    </row>
    <row r="21" spans="1:19" ht="28.5" customHeight="1" thickBot="1" x14ac:dyDescent="0.3">
      <c r="A21" s="328"/>
      <c r="B21" s="293"/>
      <c r="C21" s="293"/>
      <c r="D21" s="293"/>
      <c r="E21" s="293"/>
      <c r="F21" s="293"/>
      <c r="G21" s="293"/>
      <c r="H21" s="295"/>
      <c r="J21" s="211" t="s">
        <v>142</v>
      </c>
      <c r="K21" s="212" t="s">
        <v>143</v>
      </c>
      <c r="L21" s="212" t="s">
        <v>144</v>
      </c>
      <c r="M21" s="212" t="s">
        <v>145</v>
      </c>
      <c r="N21" s="212" t="s">
        <v>146</v>
      </c>
      <c r="O21" s="212" t="s">
        <v>147</v>
      </c>
      <c r="P21" s="212" t="s">
        <v>148</v>
      </c>
      <c r="Q21" s="213" t="s">
        <v>149</v>
      </c>
    </row>
    <row r="22" spans="1:19" ht="34.25" customHeight="1" x14ac:dyDescent="0.25">
      <c r="A22" s="342" t="str">
        <f>'Mooring Inventory'!A7</f>
        <v>FC (PS)</v>
      </c>
      <c r="B22" s="16">
        <f>(C16*101.97162/L11)*((('Mooring Inventory'!B7/2)+('Mooring Inventory'!D7/2))/C17)</f>
        <v>329.56970875098102</v>
      </c>
      <c r="C22" s="16">
        <f>C16</f>
        <v>376.57600000000002</v>
      </c>
      <c r="D22" s="16">
        <f>MIN(C16,N22)</f>
        <v>307.13645390070923</v>
      </c>
      <c r="E22" s="16">
        <f>MIN(C16,O22)</f>
        <v>259.31880239520962</v>
      </c>
      <c r="F22" s="16">
        <f>MIN(C16,P22)</f>
        <v>224.38466321243524</v>
      </c>
      <c r="G22" s="16">
        <f>MIN(C16,Q22)</f>
        <v>224.38466321243524</v>
      </c>
      <c r="H22" s="340">
        <v>45010</v>
      </c>
      <c r="I22" s="76"/>
      <c r="J22" s="214">
        <f>(('Mooring Inventory'!B7+'Mooring Inventory'!D8)/('Mooring Inventory'!B7+(3*'Mooring Inventory'!D7)))*C16</f>
        <v>307.13645390070923</v>
      </c>
      <c r="K22" s="215">
        <f>(('Mooring Inventory'!B7+'Mooring Inventory'!D7)/('Mooring Inventory'!B7+(5*'Mooring Inventory'!D7)))*C16</f>
        <v>259.31880239520962</v>
      </c>
      <c r="L22" s="215">
        <f>(('Mooring Inventory'!B7+'Mooring Inventory'!D7)/('Mooring Inventory'!B7+(7*'Mooring Inventory'!D7)))*C16</f>
        <v>224.38466321243524</v>
      </c>
      <c r="M22" s="215">
        <f>(('Mooring Inventory'!B7+'Mooring Inventory'!D7)/('Mooring Inventory'!B7+(7*'Mooring Inventory'!D7)))*C16</f>
        <v>224.38466321243524</v>
      </c>
      <c r="N22" s="216">
        <f>MIN(C16,J22)</f>
        <v>307.13645390070923</v>
      </c>
      <c r="O22" s="217">
        <f>MIN(C16,K22)</f>
        <v>259.31880239520962</v>
      </c>
      <c r="P22" s="217">
        <f>MIN(C16,L22)</f>
        <v>224.38466321243524</v>
      </c>
      <c r="Q22" s="218">
        <f>MIN(C16,M22)</f>
        <v>224.38466321243524</v>
      </c>
    </row>
    <row r="23" spans="1:19" ht="30.65" customHeight="1" x14ac:dyDescent="0.25">
      <c r="A23" s="343" t="str">
        <f>'Mooring Inventory'!A8</f>
        <v>FC (SS)</v>
      </c>
      <c r="B23" s="19">
        <f>(C16*101.97162/L11)*((('Mooring Inventory'!B8/2)+('Mooring Inventory'!D8/2))/C17)</f>
        <v>329.56970875098102</v>
      </c>
      <c r="C23" s="19">
        <f>C16</f>
        <v>376.57600000000002</v>
      </c>
      <c r="D23" s="19">
        <f>MIN(C16,N23)</f>
        <v>307.13645390070923</v>
      </c>
      <c r="E23" s="19">
        <f>MIN(C16,O23)</f>
        <v>259.31880239520962</v>
      </c>
      <c r="F23" s="19">
        <f>MIN(C16,P23)</f>
        <v>224.38466321243524</v>
      </c>
      <c r="G23" s="19">
        <f>MIN(C16,Q23)</f>
        <v>224.38466321243524</v>
      </c>
      <c r="H23" s="341">
        <v>45046</v>
      </c>
      <c r="I23" s="76"/>
      <c r="J23" s="214">
        <f>(('Mooring Inventory'!B8+'Mooring Inventory'!D8)/('Mooring Inventory'!B8+(3*'Mooring Inventory'!D8)))*C16</f>
        <v>307.13645390070923</v>
      </c>
      <c r="K23" s="215">
        <f>(('Mooring Inventory'!B8+'Mooring Inventory'!D8)/('Mooring Inventory'!B8+(5*'Mooring Inventory'!D8)))*C16</f>
        <v>259.31880239520962</v>
      </c>
      <c r="L23" s="215">
        <f>(('Mooring Inventory'!B8+'Mooring Inventory'!D8)/('Mooring Inventory'!B8+(7*'Mooring Inventory'!D8)))*C16</f>
        <v>224.38466321243524</v>
      </c>
      <c r="M23" s="215">
        <f>(('Mooring Inventory'!B8+'Mooring Inventory'!D8)/('Mooring Inventory'!B8+(7*'Mooring Inventory'!D8)))*C16</f>
        <v>224.38466321243524</v>
      </c>
      <c r="N23" s="216">
        <f>MIN(C16,J23)</f>
        <v>307.13645390070923</v>
      </c>
      <c r="O23" s="217">
        <f>MIN(C16,K23)</f>
        <v>259.31880239520962</v>
      </c>
      <c r="P23" s="217">
        <f>MIN(C16,L23)</f>
        <v>224.38466321243524</v>
      </c>
      <c r="Q23" s="218">
        <f>MIN(C16,M23)</f>
        <v>224.38466321243524</v>
      </c>
    </row>
    <row r="24" spans="1:19" x14ac:dyDescent="0.25">
      <c r="A24" s="343" t="str">
        <f>'Mooring Inventory'!A9</f>
        <v>F1 (PS)</v>
      </c>
      <c r="B24" s="19">
        <f>(C16*101.97162/L11)*((('Mooring Inventory'!B9/2)+('Mooring Inventory'!D9/2))/C17)</f>
        <v>329.56970875098102</v>
      </c>
      <c r="C24" s="19">
        <f>C16</f>
        <v>376.57600000000002</v>
      </c>
      <c r="D24" s="19">
        <f>MIN(C16,N24)</f>
        <v>307.13645390070923</v>
      </c>
      <c r="E24" s="19">
        <f>MIN(C16,O24)</f>
        <v>259.31880239520962</v>
      </c>
      <c r="F24" s="19">
        <f>MIN(C16,P24)</f>
        <v>224.38466321243524</v>
      </c>
      <c r="G24" s="19">
        <f>MIN(C16,Q24)</f>
        <v>224.38466321243524</v>
      </c>
      <c r="H24" s="341"/>
      <c r="I24" s="3"/>
      <c r="J24" s="214">
        <f>(('Mooring Inventory'!B9+'Mooring Inventory'!D9)/('Mooring Inventory'!B9+(3*'Mooring Inventory'!D9)))*C16</f>
        <v>307.13645390070923</v>
      </c>
      <c r="K24" s="215">
        <f>(('Mooring Inventory'!B9+'Mooring Inventory'!D9)/('Mooring Inventory'!B9+(5*'Mooring Inventory'!D9)))*C16</f>
        <v>259.31880239520962</v>
      </c>
      <c r="L24" s="215">
        <f>(('Mooring Inventory'!B9+'Mooring Inventory'!D9)/('Mooring Inventory'!B9+(7*'Mooring Inventory'!D9)))*C16</f>
        <v>224.38466321243524</v>
      </c>
      <c r="M24" s="215">
        <f>(('Mooring Inventory'!B9+'Mooring Inventory'!D9)/('Mooring Inventory'!B9+(7*'Mooring Inventory'!D9)))*C16</f>
        <v>224.38466321243524</v>
      </c>
      <c r="N24" s="216">
        <f>MIN(C16,J24)</f>
        <v>307.13645390070923</v>
      </c>
      <c r="O24" s="217">
        <f>MIN(C16,K24)</f>
        <v>259.31880239520962</v>
      </c>
      <c r="P24" s="217">
        <f>MIN(C16,L24)</f>
        <v>224.38466321243524</v>
      </c>
      <c r="Q24" s="218">
        <f>MIN(C16,M24)</f>
        <v>224.38466321243524</v>
      </c>
    </row>
    <row r="25" spans="1:19" x14ac:dyDescent="0.25">
      <c r="A25" s="343" t="str">
        <f>'Mooring Inventory'!A10</f>
        <v>F1 (SS)</v>
      </c>
      <c r="B25" s="19">
        <f>(C16*101.97162/L11)*((('Mooring Inventory'!B10/2)+('Mooring Inventory'!D10/2))/C17)</f>
        <v>329.56970875098102</v>
      </c>
      <c r="C25" s="19">
        <f>C16</f>
        <v>376.57600000000002</v>
      </c>
      <c r="D25" s="19">
        <f>MIN(C16,N25)</f>
        <v>307.13645390070923</v>
      </c>
      <c r="E25" s="19">
        <f>MIN(C16,O25)</f>
        <v>259.31880239520962</v>
      </c>
      <c r="F25" s="19">
        <f>MIN(C16,P25)</f>
        <v>224.38466321243524</v>
      </c>
      <c r="G25" s="19">
        <f>MIN(C16,Q25)</f>
        <v>224.38466321243524</v>
      </c>
      <c r="H25" s="341"/>
      <c r="I25" s="3"/>
      <c r="J25" s="214">
        <f>(('Mooring Inventory'!B10+'Mooring Inventory'!D10)/('Mooring Inventory'!B10+(3*'Mooring Inventory'!D10)))*C16</f>
        <v>307.13645390070923</v>
      </c>
      <c r="K25" s="215">
        <f>(('Mooring Inventory'!B10+'Mooring Inventory'!D10)/('Mooring Inventory'!B10+(5*'Mooring Inventory'!D10)))*C16</f>
        <v>259.31880239520962</v>
      </c>
      <c r="L25" s="215">
        <f>(('Mooring Inventory'!B10+'Mooring Inventory'!D10)/('Mooring Inventory'!B10+(7*'Mooring Inventory'!D10)))*C16</f>
        <v>224.38466321243524</v>
      </c>
      <c r="M25" s="215">
        <f>(('Mooring Inventory'!B10+'Mooring Inventory'!D10)/('Mooring Inventory'!B10+(7*'Mooring Inventory'!D10)))*C16</f>
        <v>224.38466321243524</v>
      </c>
      <c r="N25" s="216">
        <f>MIN(C16,J25)</f>
        <v>307.13645390070923</v>
      </c>
      <c r="O25" s="217">
        <f>MIN(C16,K25)</f>
        <v>259.31880239520962</v>
      </c>
      <c r="P25" s="217">
        <f>MIN(C16,L25)</f>
        <v>224.38466321243524</v>
      </c>
      <c r="Q25" s="218">
        <f>MIN(C16,M25)</f>
        <v>224.38466321243524</v>
      </c>
    </row>
    <row r="26" spans="1:19" x14ac:dyDescent="0.25">
      <c r="A26" s="343" t="str">
        <f>'Mooring Inventory'!A11</f>
        <v>F2 (PS)</v>
      </c>
      <c r="B26" s="19">
        <f>(C16*101.97162/L11)*((('Mooring Inventory'!B11/2)+('Mooring Inventory'!D11/2))/C17)</f>
        <v>329.56970875098102</v>
      </c>
      <c r="C26" s="19">
        <f>C16</f>
        <v>376.57600000000002</v>
      </c>
      <c r="D26" s="19">
        <f>MIN(C16,N26)</f>
        <v>307.13645390070923</v>
      </c>
      <c r="E26" s="19">
        <f>MIN(C16,O26)</f>
        <v>259.31880239520962</v>
      </c>
      <c r="F26" s="19">
        <f>MIN(C16,P26)</f>
        <v>224.38466321243524</v>
      </c>
      <c r="G26" s="19">
        <f>MIN(C16,Q26)</f>
        <v>224.38466321243524</v>
      </c>
      <c r="H26" s="341"/>
      <c r="I26" s="3"/>
      <c r="J26" s="214">
        <f>(('Mooring Inventory'!B11+'Mooring Inventory'!D11)/('Mooring Inventory'!B11+(3*'Mooring Inventory'!D11)))*C16</f>
        <v>307.13645390070923</v>
      </c>
      <c r="K26" s="215">
        <f>(('Mooring Inventory'!B11+'Mooring Inventory'!D11)/('Mooring Inventory'!B11+(5*'Mooring Inventory'!D11)))*C16</f>
        <v>259.31880239520962</v>
      </c>
      <c r="L26" s="215">
        <f>(('Mooring Inventory'!B11+'Mooring Inventory'!D11)/('Mooring Inventory'!B11+(7*'Mooring Inventory'!D11)))*C16</f>
        <v>224.38466321243524</v>
      </c>
      <c r="M26" s="215">
        <f>(('Mooring Inventory'!B11+'Mooring Inventory'!D11)/('Mooring Inventory'!B11+(7*'Mooring Inventory'!D11)))*C16</f>
        <v>224.38466321243524</v>
      </c>
      <c r="N26" s="216">
        <f>MIN(C16,J26)</f>
        <v>307.13645390070923</v>
      </c>
      <c r="O26" s="217">
        <f>MIN(C16,K26)</f>
        <v>259.31880239520962</v>
      </c>
      <c r="P26" s="217">
        <f>MIN(C16,L26)</f>
        <v>224.38466321243524</v>
      </c>
      <c r="Q26" s="218">
        <f>MIN(C16,M26)</f>
        <v>224.38466321243524</v>
      </c>
    </row>
    <row r="27" spans="1:19" ht="16.25" customHeight="1" x14ac:dyDescent="0.25">
      <c r="A27" s="343" t="str">
        <f>'Mooring Inventory'!A12</f>
        <v>F2 (SS)</v>
      </c>
      <c r="B27" s="19">
        <f>(C16*101.97162/L11)*((('Mooring Inventory'!B12/2)+('Mooring Inventory'!D12/2))/C17)</f>
        <v>329.56970875098102</v>
      </c>
      <c r="C27" s="19">
        <f>C16</f>
        <v>376.57600000000002</v>
      </c>
      <c r="D27" s="19">
        <f>MIN(C16,N27)</f>
        <v>307.13645390070923</v>
      </c>
      <c r="E27" s="19">
        <f>MIN(C16,O27)</f>
        <v>259.31880239520962</v>
      </c>
      <c r="F27" s="19">
        <f>MIN(C16,P27)</f>
        <v>224.38466321243524</v>
      </c>
      <c r="G27" s="19">
        <f>MIN(C16,Q27)</f>
        <v>224.38466321243524</v>
      </c>
      <c r="H27" s="341"/>
      <c r="I27" s="3"/>
      <c r="J27" s="214">
        <f>(('Mooring Inventory'!B12+'Mooring Inventory'!D12)/('Mooring Inventory'!B12+(3*'Mooring Inventory'!D12)))*C16</f>
        <v>307.13645390070923</v>
      </c>
      <c r="K27" s="215">
        <f>(('Mooring Inventory'!B12+'Mooring Inventory'!D12)/('Mooring Inventory'!B12+(5*'Mooring Inventory'!D12)))*C16</f>
        <v>259.31880239520962</v>
      </c>
      <c r="L27" s="215">
        <f>(('Mooring Inventory'!B12+'Mooring Inventory'!D12)/('Mooring Inventory'!B12+(7*'Mooring Inventory'!D12)))*C16</f>
        <v>224.38466321243524</v>
      </c>
      <c r="M27" s="215">
        <f>(('Mooring Inventory'!B12+'Mooring Inventory'!D12)/('Mooring Inventory'!B12+(7*'Mooring Inventory'!D12)))*C16</f>
        <v>224.38466321243524</v>
      </c>
      <c r="N27" s="216">
        <f>MIN(C16,J27)</f>
        <v>307.13645390070923</v>
      </c>
      <c r="O27" s="217">
        <f>MIN(C16,K27)</f>
        <v>259.31880239520962</v>
      </c>
      <c r="P27" s="217">
        <f>MIN(C16,L27)</f>
        <v>224.38466321243524</v>
      </c>
      <c r="Q27" s="218">
        <f>MIN(C16,M27)</f>
        <v>224.38466321243524</v>
      </c>
    </row>
    <row r="28" spans="1:19" x14ac:dyDescent="0.25">
      <c r="A28" s="343" t="str">
        <f>'Mooring Inventory'!A13</f>
        <v>Fs 1 (Fwd)</v>
      </c>
      <c r="B28" s="19">
        <f>(C16*101.97162/L11)*((('Mooring Inventory'!B13/2)+('Mooring Inventory'!D13/2))/C17)</f>
        <v>329.56970875098102</v>
      </c>
      <c r="C28" s="19">
        <f>C16</f>
        <v>376.57600000000002</v>
      </c>
      <c r="D28" s="19">
        <f>MIN(C16,N28)</f>
        <v>307.13645390070923</v>
      </c>
      <c r="E28" s="19">
        <f>MIN(C16,O28)</f>
        <v>259.31880239520962</v>
      </c>
      <c r="F28" s="19">
        <f>MIN(C16,P28)</f>
        <v>224.38466321243524</v>
      </c>
      <c r="G28" s="19">
        <f>MIN(C16,Q28)</f>
        <v>224.38466321243524</v>
      </c>
      <c r="H28" s="341"/>
      <c r="I28" s="3"/>
      <c r="J28" s="214">
        <f>(('Mooring Inventory'!B13+'Mooring Inventory'!D13)/('Mooring Inventory'!B13+(3*'Mooring Inventory'!D13)))*C16</f>
        <v>307.13645390070923</v>
      </c>
      <c r="K28" s="215">
        <f>(('Mooring Inventory'!B13+'Mooring Inventory'!D13)/('Mooring Inventory'!B13+(5*'Mooring Inventory'!D13)))*C16</f>
        <v>259.31880239520962</v>
      </c>
      <c r="L28" s="215">
        <f>(('Mooring Inventory'!B13+'Mooring Inventory'!D13)/('Mooring Inventory'!B13+(7*'Mooring Inventory'!D13)))*C16</f>
        <v>224.38466321243524</v>
      </c>
      <c r="M28" s="215">
        <f>(('Mooring Inventory'!B13+'Mooring Inventory'!D13)/('Mooring Inventory'!B13+(7*'Mooring Inventory'!D13)))*C16</f>
        <v>224.38466321243524</v>
      </c>
      <c r="N28" s="216">
        <f>MIN(C16,J28)</f>
        <v>307.13645390070923</v>
      </c>
      <c r="O28" s="217">
        <f>MIN(C16,K28)</f>
        <v>259.31880239520962</v>
      </c>
      <c r="P28" s="217">
        <f>MIN(C16,L28)</f>
        <v>224.38466321243524</v>
      </c>
      <c r="Q28" s="218">
        <f>MIN(C16,M28)</f>
        <v>224.38466321243524</v>
      </c>
    </row>
    <row r="29" spans="1:19" ht="17.399999999999999" customHeight="1" x14ac:dyDescent="0.25">
      <c r="A29" s="343" t="str">
        <f>'Mooring Inventory'!A14</f>
        <v>Fs 1 (Aft)</v>
      </c>
      <c r="B29" s="19">
        <f>(C16*101.97162/L11)*((('Mooring Inventory'!B14/2)+('Mooring Inventory'!D14/2))/C17)</f>
        <v>329.56970875098102</v>
      </c>
      <c r="C29" s="19">
        <f>C16</f>
        <v>376.57600000000002</v>
      </c>
      <c r="D29" s="19">
        <f>MIN(C16,N29)</f>
        <v>307.13645390070923</v>
      </c>
      <c r="E29" s="19">
        <f>MIN(C16,O29)</f>
        <v>259.31880239520962</v>
      </c>
      <c r="F29" s="19">
        <f>MIN(C16,P29)</f>
        <v>224.38466321243524</v>
      </c>
      <c r="G29" s="19">
        <f>MIN(C16,Q29)</f>
        <v>224.38466321243524</v>
      </c>
      <c r="H29" s="341"/>
      <c r="I29" s="3"/>
      <c r="J29" s="214">
        <f>(('Mooring Inventory'!B14+'Mooring Inventory'!D14)/('Mooring Inventory'!B14+(3*'Mooring Inventory'!D14)))*C16</f>
        <v>307.13645390070923</v>
      </c>
      <c r="K29" s="215">
        <f>(('Mooring Inventory'!B14+'Mooring Inventory'!D14)/('Mooring Inventory'!B14+(5*'Mooring Inventory'!D14)))*C16</f>
        <v>259.31880239520962</v>
      </c>
      <c r="L29" s="215">
        <f>(('Mooring Inventory'!B14+'Mooring Inventory'!D14)/('Mooring Inventory'!B14+(7*'Mooring Inventory'!D14)))*C16</f>
        <v>224.38466321243524</v>
      </c>
      <c r="M29" s="215">
        <f>(('Mooring Inventory'!B14+'Mooring Inventory'!D14)/('Mooring Inventory'!B14+(7*'Mooring Inventory'!D14)))*C16</f>
        <v>224.38466321243524</v>
      </c>
      <c r="N29" s="216">
        <f>MIN(C16,J29)</f>
        <v>307.13645390070923</v>
      </c>
      <c r="O29" s="217">
        <f>MIN(C16,K29)</f>
        <v>259.31880239520962</v>
      </c>
      <c r="P29" s="217">
        <f>MIN(C16,L29)</f>
        <v>224.38466321243524</v>
      </c>
      <c r="Q29" s="218">
        <f>MIN(C16,M29)</f>
        <v>224.38466321243524</v>
      </c>
      <c r="S29" s="15"/>
    </row>
    <row r="30" spans="1:19" x14ac:dyDescent="0.25">
      <c r="A30" s="343" t="str">
        <f>'Mooring Inventory'!A15</f>
        <v>As (Fwd)</v>
      </c>
      <c r="B30" s="19">
        <f>(C16*101.97162/L11)*((('Mooring Inventory'!B15/2)+('Mooring Inventory'!D15/2))/C17)</f>
        <v>329.56970875098102</v>
      </c>
      <c r="C30" s="19">
        <f>C16</f>
        <v>376.57600000000002</v>
      </c>
      <c r="D30" s="19">
        <f>MIN(C16,N30)</f>
        <v>307.13645390070923</v>
      </c>
      <c r="E30" s="19">
        <f>MIN(C16,O30)</f>
        <v>259.31880239520962</v>
      </c>
      <c r="F30" s="19">
        <f>MIN(C16,P30)</f>
        <v>224.38466321243524</v>
      </c>
      <c r="G30" s="19">
        <f>MIN(C16,Q30)</f>
        <v>224.38466321243524</v>
      </c>
      <c r="H30" s="341"/>
      <c r="I30" s="3"/>
      <c r="J30" s="214">
        <f>(('Mooring Inventory'!B15+'Mooring Inventory'!D15)/('Mooring Inventory'!B15+(3*'Mooring Inventory'!D15)))*C16</f>
        <v>307.13645390070923</v>
      </c>
      <c r="K30" s="215">
        <f>(('Mooring Inventory'!B15+'Mooring Inventory'!D15)/('Mooring Inventory'!B15+(5*'Mooring Inventory'!D15)))*C16</f>
        <v>259.31880239520962</v>
      </c>
      <c r="L30" s="215">
        <f>(('Mooring Inventory'!B15+'Mooring Inventory'!D15)/('Mooring Inventory'!B15+(7*'Mooring Inventory'!D15)))*C16</f>
        <v>224.38466321243524</v>
      </c>
      <c r="M30" s="215">
        <f>(('Mooring Inventory'!B15+'Mooring Inventory'!D15)/('Mooring Inventory'!B15+(7*'Mooring Inventory'!D15)))*C16</f>
        <v>224.38466321243524</v>
      </c>
      <c r="N30" s="216">
        <f>MIN(C16,J30)</f>
        <v>307.13645390070923</v>
      </c>
      <c r="O30" s="217">
        <f>MIN(C16,K30)</f>
        <v>259.31880239520962</v>
      </c>
      <c r="P30" s="217">
        <f>MIN(C16,L30)</f>
        <v>224.38466321243524</v>
      </c>
      <c r="Q30" s="218">
        <f>MIN(C16,M30)</f>
        <v>224.38466321243524</v>
      </c>
    </row>
    <row r="31" spans="1:19" x14ac:dyDescent="0.25">
      <c r="A31" s="343" t="str">
        <f>'Mooring Inventory'!A16</f>
        <v>As (Aft)</v>
      </c>
      <c r="B31" s="19">
        <f>(C16*101.97162/L11)*((('Mooring Inventory'!B16/2)+('Mooring Inventory'!D16/2))/C17)</f>
        <v>329.56970875098102</v>
      </c>
      <c r="C31" s="19">
        <f>C16</f>
        <v>376.57600000000002</v>
      </c>
      <c r="D31" s="19">
        <f>MIN(C16,N31)</f>
        <v>307.13645390070923</v>
      </c>
      <c r="E31" s="19">
        <f>MIN(C16,O31)</f>
        <v>259.31880239520962</v>
      </c>
      <c r="F31" s="19">
        <f>MIN(C16,P31)</f>
        <v>224.38466321243524</v>
      </c>
      <c r="G31" s="19">
        <f>MIN(C16,Q31)</f>
        <v>224.38466321243524</v>
      </c>
      <c r="H31" s="341"/>
      <c r="I31" s="3"/>
      <c r="J31" s="214">
        <f>(('Mooring Inventory'!B16+'Mooring Inventory'!D16)/('Mooring Inventory'!B16+(3*'Mooring Inventory'!D16)))*C16</f>
        <v>307.13645390070923</v>
      </c>
      <c r="K31" s="215">
        <f>(('Mooring Inventory'!B16+'Mooring Inventory'!D16)/('Mooring Inventory'!B16+(5*'Mooring Inventory'!D16)))*C16</f>
        <v>259.31880239520962</v>
      </c>
      <c r="L31" s="215">
        <f>(('Mooring Inventory'!B16+'Mooring Inventory'!D16)/('Mooring Inventory'!B16+(7*'Mooring Inventory'!D16)))*C16</f>
        <v>224.38466321243524</v>
      </c>
      <c r="M31" s="215">
        <f>(('Mooring Inventory'!B16+'Mooring Inventory'!D16)/('Mooring Inventory'!B16+(7*'Mooring Inventory'!D16)))*C16</f>
        <v>224.38466321243524</v>
      </c>
      <c r="N31" s="216">
        <f>MIN(C16,J31)</f>
        <v>307.13645390070923</v>
      </c>
      <c r="O31" s="217">
        <f>MIN(C16,K31)</f>
        <v>259.31880239520962</v>
      </c>
      <c r="P31" s="217">
        <f>MIN(C16,L31)</f>
        <v>224.38466321243524</v>
      </c>
      <c r="Q31" s="218">
        <f>MIN(C16,M31)</f>
        <v>224.38466321243524</v>
      </c>
    </row>
    <row r="32" spans="1:19" x14ac:dyDescent="0.25">
      <c r="A32" s="343" t="str">
        <f>'Mooring Inventory'!A17</f>
        <v>AC (Fwd)</v>
      </c>
      <c r="B32" s="19">
        <f>(C16*101.97162/L11)*((('Mooring Inventory'!B17/2)+('Mooring Inventory'!D17/2))/C17)</f>
        <v>329.56970875098102</v>
      </c>
      <c r="C32" s="19">
        <f>C16</f>
        <v>376.57600000000002</v>
      </c>
      <c r="D32" s="19">
        <f>MIN(C16,N32)</f>
        <v>307.13645390070923</v>
      </c>
      <c r="E32" s="19">
        <f>MIN(C16,O32)</f>
        <v>259.31880239520962</v>
      </c>
      <c r="F32" s="19">
        <f>MIN(C16,P32)</f>
        <v>224.38466321243524</v>
      </c>
      <c r="G32" s="19">
        <f>MIN(C16,Q32)</f>
        <v>224.38466321243524</v>
      </c>
      <c r="H32" s="341"/>
      <c r="I32" s="3"/>
      <c r="J32" s="214">
        <f>(('Mooring Inventory'!B17+'Mooring Inventory'!D17)/('Mooring Inventory'!B17+(3*'Mooring Inventory'!D17)))*C16</f>
        <v>307.13645390070923</v>
      </c>
      <c r="K32" s="215">
        <f>(('Mooring Inventory'!B17+'Mooring Inventory'!D17)/('Mooring Inventory'!B17+(5*'Mooring Inventory'!D17)))*C16</f>
        <v>259.31880239520962</v>
      </c>
      <c r="L32" s="215">
        <f>(('Mooring Inventory'!B17+'Mooring Inventory'!D17)/('Mooring Inventory'!B17+(7*'Mooring Inventory'!D17)))*C16</f>
        <v>224.38466321243524</v>
      </c>
      <c r="M32" s="215">
        <f>(('Mooring Inventory'!B17+'Mooring Inventory'!D17)/('Mooring Inventory'!B17+(7*'Mooring Inventory'!D17)))*C16</f>
        <v>224.38466321243524</v>
      </c>
      <c r="N32" s="216">
        <f>MIN(C16,J32)</f>
        <v>307.13645390070923</v>
      </c>
      <c r="O32" s="217">
        <f>MIN(C16,K32)</f>
        <v>259.31880239520962</v>
      </c>
      <c r="P32" s="217">
        <f>MIN(C16,L32)</f>
        <v>224.38466321243524</v>
      </c>
      <c r="Q32" s="218">
        <f>MIN(C16,M32)</f>
        <v>224.38466321243524</v>
      </c>
    </row>
    <row r="33" spans="1:17" x14ac:dyDescent="0.25">
      <c r="A33" s="343" t="str">
        <f>'Mooring Inventory'!A18</f>
        <v>AC (Aft)</v>
      </c>
      <c r="B33" s="19">
        <f>(C16*101.97162/L11)*((('Mooring Inventory'!B18/2)+('Mooring Inventory'!D18/2))/C17)</f>
        <v>329.56970875098102</v>
      </c>
      <c r="C33" s="19">
        <f>C16</f>
        <v>376.57600000000002</v>
      </c>
      <c r="D33" s="19">
        <f>MIN(C16,N33)</f>
        <v>307.13645390070923</v>
      </c>
      <c r="E33" s="19">
        <f>MIN(C16,O33)</f>
        <v>259.31880239520962</v>
      </c>
      <c r="F33" s="19">
        <f>MIN(C16,P33)</f>
        <v>224.38466321243524</v>
      </c>
      <c r="G33" s="19">
        <f>MIN(C16,Q33)</f>
        <v>224.38466321243524</v>
      </c>
      <c r="H33" s="341"/>
      <c r="I33" s="3"/>
      <c r="J33" s="214">
        <f>(('Mooring Inventory'!B18+'Mooring Inventory'!D18)/('Mooring Inventory'!B18+(3*'Mooring Inventory'!D18)))*C16</f>
        <v>307.13645390070923</v>
      </c>
      <c r="K33" s="215">
        <f>(('Mooring Inventory'!B18+'Mooring Inventory'!D18)/('Mooring Inventory'!B18+(5*'Mooring Inventory'!D18)))*C16</f>
        <v>259.31880239520962</v>
      </c>
      <c r="L33" s="215">
        <f>(('Mooring Inventory'!B18+'Mooring Inventory'!D18)/('Mooring Inventory'!B18+(7*'Mooring Inventory'!D18)))*C16</f>
        <v>224.38466321243524</v>
      </c>
      <c r="M33" s="215">
        <f>(('Mooring Inventory'!B18+'Mooring Inventory'!D18)/('Mooring Inventory'!B18+(7*'Mooring Inventory'!D18)))*C16</f>
        <v>224.38466321243524</v>
      </c>
      <c r="N33" s="216">
        <f>MIN(C16,J33)</f>
        <v>307.13645390070923</v>
      </c>
      <c r="O33" s="217">
        <f>MIN(C16,K33)</f>
        <v>259.31880239520962</v>
      </c>
      <c r="P33" s="217">
        <f>MIN(C16,L33)</f>
        <v>224.38466321243524</v>
      </c>
      <c r="Q33" s="218">
        <f>MIN(C16,M33)</f>
        <v>224.38466321243524</v>
      </c>
    </row>
    <row r="34" spans="1:17" x14ac:dyDescent="0.25">
      <c r="A34" s="343" t="str">
        <f>'Mooring Inventory'!A19</f>
        <v>A1 (PS)</v>
      </c>
      <c r="B34" s="19">
        <f>(C16*101.97162/L11)*((('Mooring Inventory'!B19/2)+('Mooring Inventory'!D19/2))/C17)</f>
        <v>329.56970875098102</v>
      </c>
      <c r="C34" s="19">
        <f>C16</f>
        <v>376.57600000000002</v>
      </c>
      <c r="D34" s="19">
        <f>MIN(C16,N34)</f>
        <v>307.13645390070923</v>
      </c>
      <c r="E34" s="19">
        <f>MIN(C16,O34)</f>
        <v>259.31880239520962</v>
      </c>
      <c r="F34" s="19">
        <f>MIN(C16,P34)</f>
        <v>224.38466321243524</v>
      </c>
      <c r="G34" s="19">
        <f>MIN(C16,Q34)</f>
        <v>224.38466321243524</v>
      </c>
      <c r="H34" s="341"/>
      <c r="I34" s="3"/>
      <c r="J34" s="214">
        <f>(('Mooring Inventory'!B19+'Mooring Inventory'!D19)/('Mooring Inventory'!B19+(3*'Mooring Inventory'!D19)))*C16</f>
        <v>307.13645390070923</v>
      </c>
      <c r="K34" s="215">
        <f>(('Mooring Inventory'!B19+'Mooring Inventory'!D19)/('Mooring Inventory'!B19+(5*'Mooring Inventory'!D19)))*C16</f>
        <v>259.31880239520962</v>
      </c>
      <c r="L34" s="215">
        <f>(('Mooring Inventory'!B19+'Mooring Inventory'!D19)/('Mooring Inventory'!B19+(7*'Mooring Inventory'!D19)))*C16</f>
        <v>224.38466321243524</v>
      </c>
      <c r="M34" s="215">
        <f>(('Mooring Inventory'!B19+'Mooring Inventory'!D19)/('Mooring Inventory'!B19+(7*'Mooring Inventory'!D19)))*C16</f>
        <v>224.38466321243524</v>
      </c>
      <c r="N34" s="216">
        <f>MIN(C16,J34)</f>
        <v>307.13645390070923</v>
      </c>
      <c r="O34" s="217">
        <f>MIN(C16,K34)</f>
        <v>259.31880239520962</v>
      </c>
      <c r="P34" s="217">
        <f>MIN(C16,L34)</f>
        <v>224.38466321243524</v>
      </c>
      <c r="Q34" s="218">
        <f>MIN(C16,M34)</f>
        <v>224.38466321243524</v>
      </c>
    </row>
    <row r="35" spans="1:17" x14ac:dyDescent="0.25">
      <c r="A35" s="343" t="str">
        <f>'Mooring Inventory'!A20</f>
        <v>A1 (SS)</v>
      </c>
      <c r="B35" s="19">
        <f>(C16*101.97162/L11)*((('Mooring Inventory'!B20/2)+('Mooring Inventory'!D20/2))/C17)</f>
        <v>329.56970875098102</v>
      </c>
      <c r="C35" s="19">
        <f>C16</f>
        <v>376.57600000000002</v>
      </c>
      <c r="D35" s="19">
        <f>MIN(C16,N35)</f>
        <v>307.13645390070923</v>
      </c>
      <c r="E35" s="19">
        <f>MIN(C16,O35)</f>
        <v>259.31880239520962</v>
      </c>
      <c r="F35" s="19">
        <f>MIN(C16,P35)</f>
        <v>224.38466321243524</v>
      </c>
      <c r="G35" s="19">
        <f>MIN(C16,Q35)</f>
        <v>224.38466321243524</v>
      </c>
      <c r="H35" s="341"/>
      <c r="I35" s="3"/>
      <c r="J35" s="214">
        <f>(('Mooring Inventory'!B20+'Mooring Inventory'!D20)/('Mooring Inventory'!B20+(3*'Mooring Inventory'!D20)))*C16</f>
        <v>307.13645390070923</v>
      </c>
      <c r="K35" s="215">
        <f>(('Mooring Inventory'!B20+'Mooring Inventory'!D20)/('Mooring Inventory'!B20+(5*'Mooring Inventory'!D20)))*C16</f>
        <v>259.31880239520962</v>
      </c>
      <c r="L35" s="215">
        <f>(('Mooring Inventory'!B20+'Mooring Inventory'!D20)/('Mooring Inventory'!B20+(7*'Mooring Inventory'!D20)))*C16</f>
        <v>224.38466321243524</v>
      </c>
      <c r="M35" s="215">
        <f>(('Mooring Inventory'!B20+'Mooring Inventory'!D20)/('Mooring Inventory'!B20+(7*'Mooring Inventory'!D20)))*C16</f>
        <v>224.38466321243524</v>
      </c>
      <c r="N35" s="216">
        <f>MIN(C16,J35)</f>
        <v>307.13645390070923</v>
      </c>
      <c r="O35" s="217">
        <f>MIN(C16,K35)</f>
        <v>259.31880239520962</v>
      </c>
      <c r="P35" s="217">
        <f>MIN(C16,L35)</f>
        <v>224.38466321243524</v>
      </c>
      <c r="Q35" s="218">
        <f>MIN(C16,M35)</f>
        <v>224.38466321243524</v>
      </c>
    </row>
    <row r="36" spans="1:17" x14ac:dyDescent="0.25">
      <c r="A36" s="343" t="str">
        <f>'Mooring Inventory'!A21</f>
        <v>AS (SS)</v>
      </c>
      <c r="B36" s="19">
        <f>(C16*101.97162/L11)*((('Mooring Inventory'!B21/2)+('Mooring Inventory'!D21/2))/C17)</f>
        <v>329.56970875098102</v>
      </c>
      <c r="C36" s="19">
        <f>C16</f>
        <v>376.57600000000002</v>
      </c>
      <c r="D36" s="19">
        <f>MIN(C16,N36)</f>
        <v>307.13645390070923</v>
      </c>
      <c r="E36" s="19">
        <f>MIN(C16,O36)</f>
        <v>259.31880239520962</v>
      </c>
      <c r="F36" s="19">
        <f>MIN(C16,P36)</f>
        <v>224.38466321243524</v>
      </c>
      <c r="G36" s="19">
        <f>MIN(C16,Q36)</f>
        <v>224.38466321243524</v>
      </c>
      <c r="H36" s="341"/>
      <c r="I36" s="3"/>
      <c r="J36" s="214">
        <f>(('Mooring Inventory'!B21+'Mooring Inventory'!D21)/('Mooring Inventory'!B21+(3*'Mooring Inventory'!D21)))*C16</f>
        <v>307.13645390070923</v>
      </c>
      <c r="K36" s="215">
        <f>(('Mooring Inventory'!B21+'Mooring Inventory'!D21)/('Mooring Inventory'!B21+(5*'Mooring Inventory'!D21)))*C16</f>
        <v>259.31880239520962</v>
      </c>
      <c r="L36" s="215">
        <f>(('Mooring Inventory'!B21+'Mooring Inventory'!D21)/('Mooring Inventory'!B21+(7*'Mooring Inventory'!D21)))*C16</f>
        <v>224.38466321243524</v>
      </c>
      <c r="M36" s="215">
        <f>(('Mooring Inventory'!B21+'Mooring Inventory'!D21)/('Mooring Inventory'!B21+(7*'Mooring Inventory'!D21)))*C16</f>
        <v>224.38466321243524</v>
      </c>
      <c r="N36" s="216">
        <f>MIN(C16,J36)</f>
        <v>307.13645390070923</v>
      </c>
      <c r="O36" s="217">
        <f>MIN(C16,K36)</f>
        <v>259.31880239520962</v>
      </c>
      <c r="P36" s="217">
        <f>MIN(C16,L36)</f>
        <v>224.38466321243524</v>
      </c>
      <c r="Q36" s="218">
        <f>MIN(C16,M36)</f>
        <v>224.38466321243524</v>
      </c>
    </row>
    <row r="37" spans="1:17" x14ac:dyDescent="0.25">
      <c r="A37" s="343" t="str">
        <f>'Mooring Inventory'!A22</f>
        <v>AS (PS)</v>
      </c>
      <c r="B37" s="19">
        <f>(C16*101.97162/L11)*((('Mooring Inventory'!B22/2)+('Mooring Inventory'!D22/2))/C17)</f>
        <v>329.56970875098102</v>
      </c>
      <c r="C37" s="19">
        <f>C16</f>
        <v>376.57600000000002</v>
      </c>
      <c r="D37" s="19">
        <f>MIN(C16,N37)</f>
        <v>307.13645390070923</v>
      </c>
      <c r="E37" s="19">
        <f>MIN(C16,O37)</f>
        <v>259.31880239520962</v>
      </c>
      <c r="F37" s="19">
        <f>MIN(C16,P37)</f>
        <v>224.38466321243524</v>
      </c>
      <c r="G37" s="19">
        <f>MIN(C16,Q37)</f>
        <v>224.38466321243524</v>
      </c>
      <c r="H37" s="341"/>
      <c r="I37" s="3"/>
      <c r="J37" s="214">
        <f>(('Mooring Inventory'!B22+'Mooring Inventory'!D22)/('Mooring Inventory'!B22+(3*'Mooring Inventory'!D22)))*C16</f>
        <v>307.13645390070923</v>
      </c>
      <c r="K37" s="215">
        <f>(('Mooring Inventory'!B22+'Mooring Inventory'!D22)/('Mooring Inventory'!B22+(5*'Mooring Inventory'!D22)))*C16</f>
        <v>259.31880239520962</v>
      </c>
      <c r="L37" s="215">
        <f>(('Mooring Inventory'!B22+'Mooring Inventory'!D22)/('Mooring Inventory'!B22+(7*'Mooring Inventory'!D22)))*C16</f>
        <v>224.38466321243524</v>
      </c>
      <c r="M37" s="215">
        <f>(('Mooring Inventory'!B22+'Mooring Inventory'!D22)/('Mooring Inventory'!B22+(7*'Mooring Inventory'!D22)))*C16</f>
        <v>224.38466321243524</v>
      </c>
      <c r="N37" s="216">
        <f>MIN(C16,J37)</f>
        <v>307.13645390070923</v>
      </c>
      <c r="O37" s="217">
        <f>MIN(C16,K37)</f>
        <v>259.31880239520962</v>
      </c>
      <c r="P37" s="217">
        <f>MIN(C16,L37)</f>
        <v>224.38466321243524</v>
      </c>
      <c r="Q37" s="218">
        <f>MIN(C16,M37)</f>
        <v>224.38466321243524</v>
      </c>
    </row>
    <row r="38" spans="1:17" x14ac:dyDescent="0.25">
      <c r="A38" s="343" t="str">
        <f>'Mooring Inventory'!A23</f>
        <v>A2 (PS)</v>
      </c>
      <c r="B38" s="19">
        <f>(C16*101.97162/L11)*((('Mooring Inventory'!B23/2)+('Mooring Inventory'!D23/2))/C17)</f>
        <v>329.56970875098102</v>
      </c>
      <c r="C38" s="19">
        <f>C16</f>
        <v>376.57600000000002</v>
      </c>
      <c r="D38" s="19">
        <f>MIN(C16,N38)</f>
        <v>307.13645390070923</v>
      </c>
      <c r="E38" s="19">
        <f>MIN(C16,O38)</f>
        <v>259.31880239520962</v>
      </c>
      <c r="F38" s="19">
        <f>MIN(C16,P38)</f>
        <v>224.38466321243524</v>
      </c>
      <c r="G38" s="19">
        <f>MIN(C16,Q38)</f>
        <v>224.38466321243524</v>
      </c>
      <c r="H38" s="341"/>
      <c r="I38" s="3"/>
      <c r="J38" s="214">
        <f>(('Mooring Inventory'!B23+'Mooring Inventory'!D23)/('Mooring Inventory'!B23+(3*'Mooring Inventory'!D23)))*C16</f>
        <v>307.13645390070923</v>
      </c>
      <c r="K38" s="215">
        <f>(('Mooring Inventory'!B23+'Mooring Inventory'!D23)/('Mooring Inventory'!B23+(5*'Mooring Inventory'!D23)))*C16</f>
        <v>259.31880239520962</v>
      </c>
      <c r="L38" s="215">
        <f>(('Mooring Inventory'!B23+'Mooring Inventory'!D23)/('Mooring Inventory'!B23+(7*'Mooring Inventory'!D23)))*C16</f>
        <v>224.38466321243524</v>
      </c>
      <c r="M38" s="215">
        <f>(('Mooring Inventory'!B23+'Mooring Inventory'!D23)/('Mooring Inventory'!B23+(7*'Mooring Inventory'!D23)))*C16</f>
        <v>224.38466321243524</v>
      </c>
      <c r="N38" s="216">
        <f>MIN(C16,J38)</f>
        <v>307.13645390070923</v>
      </c>
      <c r="O38" s="217">
        <f>MIN(C16,K38)</f>
        <v>259.31880239520962</v>
      </c>
      <c r="P38" s="217">
        <f>MIN(C16,L38)</f>
        <v>224.38466321243524</v>
      </c>
      <c r="Q38" s="218">
        <f>MIN(C16,M38)</f>
        <v>224.38466321243524</v>
      </c>
    </row>
    <row r="39" spans="1:17" x14ac:dyDescent="0.25">
      <c r="A39" s="343" t="str">
        <f>'Mooring Inventory'!A24</f>
        <v>A2 (SS)</v>
      </c>
      <c r="B39" s="19">
        <f>(C16*101.97162/L11)*((('Mooring Inventory'!B24/2)+('Mooring Inventory'!D24/2))/C17)</f>
        <v>329.56970875098102</v>
      </c>
      <c r="C39" s="19">
        <f>C16</f>
        <v>376.57600000000002</v>
      </c>
      <c r="D39" s="19">
        <f>MIN(C16,N39)</f>
        <v>340.7902690058479</v>
      </c>
      <c r="E39" s="19">
        <f>MIN(C16,O39)</f>
        <v>259.31880239520962</v>
      </c>
      <c r="F39" s="19">
        <f>MIN(C16,P39)</f>
        <v>224.38466321243524</v>
      </c>
      <c r="G39" s="19">
        <f>MIN(C16,Q39)</f>
        <v>224.38466321243524</v>
      </c>
      <c r="H39" s="341"/>
      <c r="I39" s="3"/>
      <c r="J39" s="219">
        <f>((C17+'Mooring Inventory'!D24)/(C17+(3*'Mooring Inventory'!D24)))*C16</f>
        <v>340.7902690058479</v>
      </c>
      <c r="K39" s="220">
        <f>(('Mooring Inventory'!B24+'Mooring Inventory'!D24)/('Mooring Inventory'!B24+(5*'Mooring Inventory'!D24)))*C16</f>
        <v>259.31880239520962</v>
      </c>
      <c r="L39" s="220">
        <f>(('Mooring Inventory'!B24+'Mooring Inventory'!D24)/('Mooring Inventory'!B24+(7*'Mooring Inventory'!D24)))*C16</f>
        <v>224.38466321243524</v>
      </c>
      <c r="M39" s="220">
        <f>(('Mooring Inventory'!B24+'Mooring Inventory'!D24)/('Mooring Inventory'!B24+(7*'Mooring Inventory'!D24)))*C16</f>
        <v>224.38466321243524</v>
      </c>
      <c r="N39" s="221">
        <f>MIN(C16,J39)</f>
        <v>340.7902690058479</v>
      </c>
      <c r="O39" s="222">
        <f>MIN(C16,K39)</f>
        <v>259.31880239520962</v>
      </c>
      <c r="P39" s="222">
        <f>MIN(C16,L39)</f>
        <v>224.38466321243524</v>
      </c>
      <c r="Q39" s="223">
        <f>MIN(C16,M39)</f>
        <v>224.38466321243524</v>
      </c>
    </row>
    <row r="40" spans="1:17" x14ac:dyDescent="0.25">
      <c r="I40" s="3"/>
      <c r="N40" s="6"/>
      <c r="O40" s="4"/>
    </row>
    <row r="41" spans="1:17" x14ac:dyDescent="0.25">
      <c r="A41" s="228"/>
      <c r="B41" s="228"/>
      <c r="C41" s="174"/>
      <c r="G41" s="228"/>
      <c r="H41" s="228"/>
      <c r="I41" s="3"/>
      <c r="J41" s="3"/>
      <c r="K41" s="3"/>
      <c r="L41" s="4"/>
      <c r="M41" s="4"/>
    </row>
    <row r="42" spans="1:17" x14ac:dyDescent="0.25">
      <c r="A42" s="249" t="s">
        <v>13</v>
      </c>
      <c r="B42" s="249"/>
      <c r="C42" s="175"/>
      <c r="G42" s="249" t="s">
        <v>14</v>
      </c>
      <c r="H42" s="249"/>
      <c r="J42" s="43"/>
      <c r="K42" s="43"/>
      <c r="L42" s="4"/>
      <c r="M42" s="4"/>
    </row>
    <row r="43" spans="1:17" x14ac:dyDescent="0.25">
      <c r="I43" s="3"/>
    </row>
    <row r="44" spans="1:17" x14ac:dyDescent="0.25">
      <c r="I44" s="43"/>
    </row>
  </sheetData>
  <sheetProtection algorithmName="SHA-512" hashValue="wzWEBnyFPNtLjD/V842Mc1yfBUbbq4r8t3kUzgMxfusEJeh9R8oSM9dJztUBQL8t2jde/+acO/YQhT5FDvFIEQ==" saltValue="lRT3Iwmil0GD0DxeCGhrOA==" spinCount="100000" sheet="1" selectLockedCells="1"/>
  <mergeCells count="35">
    <mergeCell ref="E12:H12"/>
    <mergeCell ref="A1:G2"/>
    <mergeCell ref="G41:H41"/>
    <mergeCell ref="A7:B7"/>
    <mergeCell ref="A8:B8"/>
    <mergeCell ref="A9:B9"/>
    <mergeCell ref="A10:B10"/>
    <mergeCell ref="C7:D7"/>
    <mergeCell ref="C8:D8"/>
    <mergeCell ref="C9:D9"/>
    <mergeCell ref="C10:D10"/>
    <mergeCell ref="A17:B17"/>
    <mergeCell ref="A18:B18"/>
    <mergeCell ref="A20:A21"/>
    <mergeCell ref="B20:B21"/>
    <mergeCell ref="A13:B13"/>
    <mergeCell ref="A14:B14"/>
    <mergeCell ref="A15:B15"/>
    <mergeCell ref="A16:B16"/>
    <mergeCell ref="A6:B6"/>
    <mergeCell ref="A4:B4"/>
    <mergeCell ref="C4:D4"/>
    <mergeCell ref="A5:B5"/>
    <mergeCell ref="C5:D5"/>
    <mergeCell ref="A12:B12"/>
    <mergeCell ref="C6:D6"/>
    <mergeCell ref="A41:B41"/>
    <mergeCell ref="A42:B42"/>
    <mergeCell ref="D20:D21"/>
    <mergeCell ref="E20:E21"/>
    <mergeCell ref="H20:H21"/>
    <mergeCell ref="F20:F21"/>
    <mergeCell ref="G20:G21"/>
    <mergeCell ref="G42:H42"/>
    <mergeCell ref="C20:C21"/>
  </mergeCells>
  <dataValidations count="1">
    <dataValidation type="list" allowBlank="1" showInputMessage="1" showErrorMessage="1" sqref="C6:D6" xr:uid="{D1EACBAC-11E5-41D2-84C0-19CD6C321CB0}">
      <formula1>$L$13:$L$14</formula1>
    </dataValidation>
  </dataValidations>
  <pageMargins left="0.7" right="0.7" top="0.75" bottom="0.75" header="0.3" footer="0.3"/>
  <pageSetup paperSize="9" scale="83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0114-7063-4F3D-8036-3FC2B32C3DF3}">
  <dimension ref="A1:Q26"/>
  <sheetViews>
    <sheetView showGridLines="0" zoomScale="115" zoomScaleNormal="115" workbookViewId="0">
      <selection activeCell="M18" sqref="M18"/>
    </sheetView>
  </sheetViews>
  <sheetFormatPr defaultColWidth="8.90625" defaultRowHeight="12.5" x14ac:dyDescent="0.25"/>
  <cols>
    <col min="1" max="1" width="8.90625" style="5"/>
    <col min="2" max="3" width="9.90625" style="5" customWidth="1"/>
    <col min="4" max="4" width="10.81640625" style="5" customWidth="1"/>
    <col min="5" max="5" width="11.6328125" style="5" customWidth="1"/>
    <col min="6" max="6" width="10.81640625" style="5" customWidth="1"/>
    <col min="7" max="7" width="9.08984375" style="5" customWidth="1"/>
    <col min="8" max="8" width="3.54296875" style="5" customWidth="1"/>
    <col min="9" max="9" width="12.36328125" style="5" customWidth="1"/>
    <col min="10" max="10" width="16.6328125" style="5" customWidth="1"/>
    <col min="11" max="11" width="12.36328125" style="5" customWidth="1"/>
    <col min="12" max="12" width="12" style="5" customWidth="1"/>
    <col min="13" max="17" width="8.90625" style="5" customWidth="1"/>
    <col min="18" max="16384" width="8.90625" style="5"/>
  </cols>
  <sheetData>
    <row r="1" spans="1:17" ht="13.25" customHeight="1" x14ac:dyDescent="0.25">
      <c r="A1" s="339" t="s">
        <v>29</v>
      </c>
      <c r="B1" s="339"/>
      <c r="C1" s="339"/>
      <c r="D1" s="339"/>
      <c r="E1" s="339"/>
      <c r="F1" s="339"/>
      <c r="G1" s="339"/>
      <c r="H1" s="26"/>
      <c r="I1" s="29"/>
      <c r="J1" s="29"/>
      <c r="K1" s="29"/>
    </row>
    <row r="2" spans="1:17" ht="13.25" customHeight="1" x14ac:dyDescent="0.25">
      <c r="A2" s="339"/>
      <c r="B2" s="339"/>
      <c r="C2" s="339"/>
      <c r="D2" s="339"/>
      <c r="E2" s="339"/>
      <c r="F2" s="339"/>
      <c r="G2" s="339"/>
      <c r="H2" s="26"/>
      <c r="I2" s="29"/>
      <c r="J2" s="29"/>
      <c r="K2" s="29"/>
    </row>
    <row r="3" spans="1:17" ht="13" thickBot="1" x14ac:dyDescent="0.3">
      <c r="A3" s="33"/>
      <c r="B3" s="33"/>
      <c r="C3" s="33"/>
      <c r="D3" s="33"/>
      <c r="E3" s="33"/>
      <c r="F3" s="33"/>
      <c r="G3" s="34"/>
      <c r="H3" s="6"/>
      <c r="I3" s="7"/>
    </row>
    <row r="4" spans="1:17" ht="34.25" customHeight="1" x14ac:dyDescent="0.25">
      <c r="A4" s="337" t="s">
        <v>3</v>
      </c>
      <c r="B4" s="330" t="s">
        <v>34</v>
      </c>
      <c r="C4" s="330" t="s">
        <v>25</v>
      </c>
      <c r="D4" s="330" t="s">
        <v>26</v>
      </c>
      <c r="E4" s="330" t="s">
        <v>27</v>
      </c>
      <c r="F4" s="330" t="s">
        <v>28</v>
      </c>
      <c r="G4" s="332" t="s">
        <v>4</v>
      </c>
      <c r="H4" s="8"/>
      <c r="I4" s="7"/>
      <c r="J4" s="7"/>
      <c r="K4" s="7"/>
      <c r="L4" s="8"/>
      <c r="M4" s="27"/>
    </row>
    <row r="5" spans="1:17" ht="30.65" customHeight="1" thickBot="1" x14ac:dyDescent="0.3">
      <c r="A5" s="338"/>
      <c r="B5" s="331"/>
      <c r="C5" s="331"/>
      <c r="D5" s="331"/>
      <c r="E5" s="331"/>
      <c r="F5" s="331"/>
      <c r="G5" s="333"/>
      <c r="H5" s="8"/>
      <c r="I5" s="7"/>
      <c r="J5" s="7"/>
      <c r="K5" s="7"/>
      <c r="L5" s="8"/>
      <c r="M5" s="27"/>
    </row>
    <row r="6" spans="1:17" ht="13" x14ac:dyDescent="0.25">
      <c r="A6" s="180">
        <v>1</v>
      </c>
      <c r="B6" s="181">
        <f>0.1019716213*'BRT In KN'!C22</f>
        <v>38.400065262668804</v>
      </c>
      <c r="C6" s="181">
        <f>0.1019716213*'BRT In KN'!D22</f>
        <v>31.319202164588027</v>
      </c>
      <c r="D6" s="181">
        <f>0.1019716213*'BRT In KN'!E22</f>
        <v>26.443158713813848</v>
      </c>
      <c r="E6" s="181">
        <f>0.1019716213*'BRT In KN'!F22</f>
        <v>22.880867902626488</v>
      </c>
      <c r="F6" s="181">
        <f>0.1019716213*'BRT In KN'!G22</f>
        <v>22.880867902626488</v>
      </c>
      <c r="G6" s="182">
        <f>IF(ISBLANK('BRT In KN'!H22),"",'BRT In KN'!H22)</f>
        <v>45010</v>
      </c>
      <c r="H6" s="6"/>
      <c r="I6" s="6"/>
      <c r="J6" s="6"/>
      <c r="K6" s="6"/>
      <c r="L6" s="6"/>
      <c r="M6" s="27"/>
      <c r="N6" s="334"/>
      <c r="O6" s="334"/>
    </row>
    <row r="7" spans="1:17" ht="13" x14ac:dyDescent="0.25">
      <c r="A7" s="35">
        <v>2</v>
      </c>
      <c r="B7" s="16">
        <f>0.1019716213*'BRT In KN'!C23</f>
        <v>38.400065262668804</v>
      </c>
      <c r="C7" s="16">
        <f>0.1019716213*'BRT In KN'!D23</f>
        <v>31.319202164588027</v>
      </c>
      <c r="D7" s="16">
        <f>0.1019716213*'BRT In KN'!E23</f>
        <v>26.443158713813848</v>
      </c>
      <c r="E7" s="16">
        <f>0.1019716213*'BRT In KN'!F23</f>
        <v>22.880867902626488</v>
      </c>
      <c r="F7" s="16">
        <f>0.1019716213*'BRT In KN'!G23</f>
        <v>22.880867902626488</v>
      </c>
      <c r="G7" s="179">
        <f>IF(ISBLANK('BRT In KN'!H23),"",'BRT In KN'!H23)</f>
        <v>45046</v>
      </c>
      <c r="H7" s="6"/>
      <c r="I7" s="335"/>
      <c r="J7" s="335"/>
      <c r="K7" s="29"/>
      <c r="L7" s="17"/>
      <c r="M7" s="17"/>
      <c r="N7" s="18"/>
    </row>
    <row r="8" spans="1:17" x14ac:dyDescent="0.25">
      <c r="A8" s="35">
        <v>3</v>
      </c>
      <c r="B8" s="16">
        <f>0.1019716213*'BRT In KN'!C24</f>
        <v>38.400065262668804</v>
      </c>
      <c r="C8" s="16">
        <f>0.1019716213*'BRT In KN'!D24</f>
        <v>31.319202164588027</v>
      </c>
      <c r="D8" s="16">
        <f>0.1019716213*'BRT In KN'!E24</f>
        <v>26.443158713813848</v>
      </c>
      <c r="E8" s="16">
        <f>0.1019716213*'BRT In KN'!F24</f>
        <v>22.880867902626488</v>
      </c>
      <c r="F8" s="16">
        <f>0.1019716213*'BRT In KN'!G24</f>
        <v>22.880867902626488</v>
      </c>
      <c r="G8" s="179" t="str">
        <f>IF(ISBLANK('BRT In KN'!H24),"",'BRT In KN'!H24)</f>
        <v/>
      </c>
      <c r="H8" s="6"/>
      <c r="I8" s="9"/>
      <c r="J8" s="10"/>
      <c r="K8" s="13"/>
      <c r="L8" s="336"/>
      <c r="M8" s="336"/>
      <c r="N8" s="18"/>
    </row>
    <row r="9" spans="1:17" ht="16.25" customHeight="1" x14ac:dyDescent="0.25">
      <c r="A9" s="35">
        <v>4</v>
      </c>
      <c r="B9" s="16">
        <f>0.1019716213*'BRT In KN'!C25</f>
        <v>38.400065262668804</v>
      </c>
      <c r="C9" s="16">
        <f>0.1019716213*'BRT In KN'!D25</f>
        <v>31.319202164588027</v>
      </c>
      <c r="D9" s="16">
        <f>0.1019716213*'BRT In KN'!E25</f>
        <v>26.443158713813848</v>
      </c>
      <c r="E9" s="16">
        <f>0.1019716213*'BRT In KN'!F25</f>
        <v>22.880867902626488</v>
      </c>
      <c r="F9" s="16">
        <f>0.1019716213*'BRT In KN'!G25</f>
        <v>22.880867902626488</v>
      </c>
      <c r="G9" s="179" t="str">
        <f>IF(ISBLANK('BRT In KN'!H25),"",'BRT In KN'!H25)</f>
        <v/>
      </c>
      <c r="H9" s="6"/>
      <c r="I9" s="11"/>
      <c r="J9" s="12"/>
      <c r="K9" s="13"/>
      <c r="L9" s="336"/>
      <c r="M9" s="336"/>
    </row>
    <row r="10" spans="1:17" x14ac:dyDescent="0.25">
      <c r="A10" s="35">
        <v>5</v>
      </c>
      <c r="B10" s="16">
        <f>0.1019716213*'BRT In KN'!C26</f>
        <v>38.400065262668804</v>
      </c>
      <c r="C10" s="16">
        <f>0.1019716213*'BRT In KN'!D26</f>
        <v>31.319202164588027</v>
      </c>
      <c r="D10" s="16">
        <f>0.1019716213*'BRT In KN'!E26</f>
        <v>26.443158713813848</v>
      </c>
      <c r="E10" s="16">
        <f>0.1019716213*'BRT In KN'!F26</f>
        <v>22.880867902626488</v>
      </c>
      <c r="F10" s="16">
        <f>0.1019716213*'BRT In KN'!G26</f>
        <v>22.880867902626488</v>
      </c>
      <c r="G10" s="179" t="str">
        <f>IF(ISBLANK('BRT In KN'!H26),"",'BRT In KN'!H26)</f>
        <v/>
      </c>
      <c r="H10" s="6"/>
      <c r="I10" s="6"/>
      <c r="J10" s="13"/>
      <c r="K10" s="13"/>
      <c r="L10" s="336"/>
      <c r="M10" s="336"/>
      <c r="N10" s="18"/>
    </row>
    <row r="11" spans="1:17" ht="17.399999999999999" customHeight="1" x14ac:dyDescent="0.25">
      <c r="A11" s="35">
        <v>6</v>
      </c>
      <c r="B11" s="16">
        <f>0.1019716213*'BRT In KN'!C27</f>
        <v>38.400065262668804</v>
      </c>
      <c r="C11" s="16">
        <f>0.1019716213*'BRT In KN'!D27</f>
        <v>31.319202164588027</v>
      </c>
      <c r="D11" s="16">
        <f>0.1019716213*'BRT In KN'!E27</f>
        <v>26.443158713813848</v>
      </c>
      <c r="E11" s="16">
        <f>0.1019716213*'BRT In KN'!F27</f>
        <v>22.880867902626488</v>
      </c>
      <c r="F11" s="16">
        <f>0.1019716213*'BRT In KN'!G27</f>
        <v>22.880867902626488</v>
      </c>
      <c r="G11" s="179" t="str">
        <f>IF(ISBLANK('BRT In KN'!H27),"",'BRT In KN'!H27)</f>
        <v/>
      </c>
      <c r="H11" s="6"/>
      <c r="I11" s="9"/>
      <c r="J11" s="13"/>
      <c r="K11" s="13"/>
      <c r="L11" s="27"/>
      <c r="M11" s="27"/>
      <c r="N11" s="18"/>
      <c r="Q11" s="15"/>
    </row>
    <row r="12" spans="1:17" x14ac:dyDescent="0.25">
      <c r="A12" s="35">
        <v>7</v>
      </c>
      <c r="B12" s="16">
        <f>0.1019716213*'BRT In KN'!C28</f>
        <v>38.400065262668804</v>
      </c>
      <c r="C12" s="16">
        <f>0.1019716213*'BRT In KN'!D28</f>
        <v>31.319202164588027</v>
      </c>
      <c r="D12" s="16">
        <f>0.1019716213*'BRT In KN'!E28</f>
        <v>26.443158713813848</v>
      </c>
      <c r="E12" s="16">
        <f>0.1019716213*'BRT In KN'!F28</f>
        <v>22.880867902626488</v>
      </c>
      <c r="F12" s="16">
        <f>0.1019716213*'BRT In KN'!G28</f>
        <v>22.880867902626488</v>
      </c>
      <c r="G12" s="179" t="str">
        <f>IF(ISBLANK('BRT In KN'!H28),"",'BRT In KN'!H28)</f>
        <v/>
      </c>
      <c r="H12" s="6"/>
      <c r="I12" s="11"/>
      <c r="J12" s="13"/>
      <c r="K12" s="13"/>
      <c r="L12" s="27"/>
      <c r="M12" s="27"/>
    </row>
    <row r="13" spans="1:17" x14ac:dyDescent="0.25">
      <c r="A13" s="35">
        <v>8</v>
      </c>
      <c r="B13" s="16">
        <f>0.1019716213*'BRT In KN'!C29</f>
        <v>38.400065262668804</v>
      </c>
      <c r="C13" s="16">
        <f>0.1019716213*'BRT In KN'!D29</f>
        <v>31.319202164588027</v>
      </c>
      <c r="D13" s="16">
        <f>0.1019716213*'BRT In KN'!E29</f>
        <v>26.443158713813848</v>
      </c>
      <c r="E13" s="16">
        <f>0.1019716213*'BRT In KN'!F29</f>
        <v>22.880867902626488</v>
      </c>
      <c r="F13" s="16">
        <f>0.1019716213*'BRT In KN'!G29</f>
        <v>22.880867902626488</v>
      </c>
      <c r="G13" s="179" t="str">
        <f>IF(ISBLANK('BRT In KN'!H29),"",'BRT In KN'!H29)</f>
        <v/>
      </c>
      <c r="H13" s="6"/>
      <c r="I13" s="6"/>
      <c r="J13" s="13"/>
      <c r="K13" s="13"/>
      <c r="L13" s="336"/>
      <c r="M13" s="336"/>
      <c r="N13" s="18"/>
    </row>
    <row r="14" spans="1:17" x14ac:dyDescent="0.25">
      <c r="A14" s="35">
        <v>9</v>
      </c>
      <c r="B14" s="16">
        <f>0.1019716213*'BRT In KN'!C30</f>
        <v>38.400065262668804</v>
      </c>
      <c r="C14" s="16">
        <f>0.1019716213*'BRT In KN'!D30</f>
        <v>31.319202164588027</v>
      </c>
      <c r="D14" s="16">
        <f>0.1019716213*'BRT In KN'!E30</f>
        <v>26.443158713813848</v>
      </c>
      <c r="E14" s="16">
        <f>0.1019716213*'BRT In KN'!F30</f>
        <v>22.880867902626488</v>
      </c>
      <c r="F14" s="16">
        <f>0.1019716213*'BRT In KN'!G30</f>
        <v>22.880867902626488</v>
      </c>
      <c r="G14" s="179" t="str">
        <f>IF(ISBLANK('BRT In KN'!H30),"",'BRT In KN'!H30)</f>
        <v/>
      </c>
      <c r="H14" s="6"/>
      <c r="I14" s="9"/>
      <c r="J14" s="13"/>
      <c r="K14" s="13"/>
      <c r="L14" s="27"/>
      <c r="M14" s="27"/>
      <c r="N14" s="18"/>
    </row>
    <row r="15" spans="1:17" x14ac:dyDescent="0.25">
      <c r="A15" s="35">
        <v>10</v>
      </c>
      <c r="B15" s="16">
        <f>0.1019716213*'BRT In KN'!C31</f>
        <v>38.400065262668804</v>
      </c>
      <c r="C15" s="16">
        <f>0.1019716213*'BRT In KN'!D31</f>
        <v>31.319202164588027</v>
      </c>
      <c r="D15" s="16">
        <f>0.1019716213*'BRT In KN'!E31</f>
        <v>26.443158713813848</v>
      </c>
      <c r="E15" s="16">
        <f>0.1019716213*'BRT In KN'!F31</f>
        <v>22.880867902626488</v>
      </c>
      <c r="F15" s="16">
        <f>0.1019716213*'BRT In KN'!G31</f>
        <v>22.880867902626488</v>
      </c>
      <c r="G15" s="179" t="str">
        <f>IF(ISBLANK('BRT In KN'!H31),"",'BRT In KN'!H31)</f>
        <v/>
      </c>
      <c r="H15" s="6"/>
      <c r="I15" s="11"/>
      <c r="J15" s="13"/>
      <c r="K15" s="13"/>
      <c r="L15" s="27"/>
      <c r="M15" s="27"/>
    </row>
    <row r="16" spans="1:17" x14ac:dyDescent="0.25">
      <c r="A16" s="35">
        <v>11</v>
      </c>
      <c r="B16" s="16">
        <f>0.1019716213*'BRT In KN'!C32</f>
        <v>38.400065262668804</v>
      </c>
      <c r="C16" s="16">
        <f>0.1019716213*'BRT In KN'!D32</f>
        <v>31.319202164588027</v>
      </c>
      <c r="D16" s="16">
        <f>0.1019716213*'BRT In KN'!E32</f>
        <v>26.443158713813848</v>
      </c>
      <c r="E16" s="16">
        <f>0.1019716213*'BRT In KN'!F32</f>
        <v>22.880867902626488</v>
      </c>
      <c r="F16" s="16">
        <f>0.1019716213*'BRT In KN'!G32</f>
        <v>22.880867902626488</v>
      </c>
      <c r="G16" s="179" t="str">
        <f>IF(ISBLANK('BRT In KN'!H32),"",'BRT In KN'!H32)</f>
        <v/>
      </c>
      <c r="H16" s="6"/>
      <c r="I16" s="6"/>
      <c r="J16" s="13"/>
      <c r="K16" s="13"/>
      <c r="L16" s="336"/>
      <c r="M16" s="336"/>
      <c r="N16" s="18"/>
    </row>
    <row r="17" spans="1:14" x14ac:dyDescent="0.25">
      <c r="A17" s="35">
        <v>12</v>
      </c>
      <c r="B17" s="16">
        <f>0.1019716213*'BRT In KN'!C33</f>
        <v>38.400065262668804</v>
      </c>
      <c r="C17" s="16">
        <f>0.1019716213*'BRT In KN'!D33</f>
        <v>31.319202164588027</v>
      </c>
      <c r="D17" s="16">
        <f>0.1019716213*'BRT In KN'!E33</f>
        <v>26.443158713813848</v>
      </c>
      <c r="E17" s="16">
        <f>0.1019716213*'BRT In KN'!F33</f>
        <v>22.880867902626488</v>
      </c>
      <c r="F17" s="16">
        <f>0.1019716213*'BRT In KN'!G33</f>
        <v>22.880867902626488</v>
      </c>
      <c r="G17" s="179" t="str">
        <f>IF(ISBLANK('BRT In KN'!H33),"",'BRT In KN'!H33)</f>
        <v/>
      </c>
      <c r="H17" s="6"/>
      <c r="I17" s="9"/>
      <c r="J17" s="13"/>
      <c r="K17" s="13"/>
      <c r="L17" s="27"/>
      <c r="M17" s="27"/>
      <c r="N17" s="18"/>
    </row>
    <row r="18" spans="1:14" x14ac:dyDescent="0.25">
      <c r="A18" s="35">
        <v>13</v>
      </c>
      <c r="B18" s="16">
        <f>0.1019716213*'BRT In KN'!C34</f>
        <v>38.400065262668804</v>
      </c>
      <c r="C18" s="16">
        <f>0.1019716213*'BRT In KN'!D34</f>
        <v>31.319202164588027</v>
      </c>
      <c r="D18" s="16">
        <f>0.1019716213*'BRT In KN'!E34</f>
        <v>26.443158713813848</v>
      </c>
      <c r="E18" s="16">
        <f>0.1019716213*'BRT In KN'!F34</f>
        <v>22.880867902626488</v>
      </c>
      <c r="F18" s="16">
        <f>0.1019716213*'BRT In KN'!G34</f>
        <v>22.880867902626488</v>
      </c>
      <c r="G18" s="179" t="str">
        <f>IF(ISBLANK('BRT In KN'!H34),"",'BRT In KN'!H34)</f>
        <v/>
      </c>
      <c r="H18" s="6"/>
      <c r="I18" s="11"/>
      <c r="J18" s="13"/>
      <c r="K18" s="13"/>
      <c r="L18" s="27"/>
      <c r="M18" s="27"/>
    </row>
    <row r="19" spans="1:14" x14ac:dyDescent="0.25">
      <c r="A19" s="35">
        <v>14</v>
      </c>
      <c r="B19" s="16">
        <f>0.1019716213*'BRT In KN'!C35</f>
        <v>38.400065262668804</v>
      </c>
      <c r="C19" s="16">
        <f>0.1019716213*'BRT In KN'!D35</f>
        <v>31.319202164588027</v>
      </c>
      <c r="D19" s="16">
        <f>0.1019716213*'BRT In KN'!E35</f>
        <v>26.443158713813848</v>
      </c>
      <c r="E19" s="16">
        <f>0.1019716213*'BRT In KN'!F35</f>
        <v>22.880867902626488</v>
      </c>
      <c r="F19" s="16">
        <f>0.1019716213*'BRT In KN'!G35</f>
        <v>22.880867902626488</v>
      </c>
      <c r="G19" s="179" t="str">
        <f>IF(ISBLANK('BRT In KN'!H35),"",'BRT In KN'!H35)</f>
        <v/>
      </c>
      <c r="H19" s="6"/>
      <c r="I19" s="6"/>
      <c r="J19" s="6"/>
      <c r="K19" s="6"/>
      <c r="L19" s="6"/>
      <c r="M19" s="27"/>
    </row>
    <row r="20" spans="1:14" x14ac:dyDescent="0.25">
      <c r="A20" s="35">
        <v>15</v>
      </c>
      <c r="B20" s="16">
        <f>0.1019716213*'BRT In KN'!C36</f>
        <v>38.400065262668804</v>
      </c>
      <c r="C20" s="16">
        <f>0.1019716213*'BRT In KN'!D36</f>
        <v>31.319202164588027</v>
      </c>
      <c r="D20" s="16">
        <f>0.1019716213*'BRT In KN'!E36</f>
        <v>26.443158713813848</v>
      </c>
      <c r="E20" s="16">
        <f>0.1019716213*'BRT In KN'!F36</f>
        <v>22.880867902626488</v>
      </c>
      <c r="F20" s="16">
        <f>0.1019716213*'BRT In KN'!G36</f>
        <v>22.880867902626488</v>
      </c>
      <c r="G20" s="179" t="str">
        <f>IF(ISBLANK('BRT In KN'!H36),"",'BRT In KN'!H36)</f>
        <v/>
      </c>
      <c r="H20" s="6"/>
      <c r="I20" s="9"/>
      <c r="J20" s="13"/>
      <c r="K20" s="6"/>
      <c r="L20" s="6"/>
      <c r="M20" s="27"/>
    </row>
    <row r="21" spans="1:14" x14ac:dyDescent="0.25">
      <c r="A21" s="35">
        <v>16</v>
      </c>
      <c r="B21" s="16">
        <f>0.1019716213*'BRT In KN'!C37</f>
        <v>38.400065262668804</v>
      </c>
      <c r="C21" s="16">
        <f>0.1019716213*'BRT In KN'!D37</f>
        <v>31.319202164588027</v>
      </c>
      <c r="D21" s="16">
        <f>0.1019716213*'BRT In KN'!E37</f>
        <v>26.443158713813848</v>
      </c>
      <c r="E21" s="16">
        <f>0.1019716213*'BRT In KN'!F37</f>
        <v>22.880867902626488</v>
      </c>
      <c r="F21" s="16">
        <f>0.1019716213*'BRT In KN'!G37</f>
        <v>22.880867902626488</v>
      </c>
      <c r="G21" s="179" t="str">
        <f>IF(ISBLANK('BRT In KN'!H37),"",'BRT In KN'!H37)</f>
        <v/>
      </c>
      <c r="H21" s="6"/>
      <c r="I21" s="11"/>
      <c r="J21" s="13"/>
      <c r="K21" s="6"/>
      <c r="L21" s="6"/>
      <c r="M21" s="27"/>
    </row>
    <row r="22" spans="1:14" x14ac:dyDescent="0.25">
      <c r="A22" s="35">
        <v>17</v>
      </c>
      <c r="B22" s="16">
        <f>0.1019716213*'BRT In KN'!C38</f>
        <v>38.400065262668804</v>
      </c>
      <c r="C22" s="16">
        <f>0.1019716213*'BRT In KN'!D38</f>
        <v>31.319202164588027</v>
      </c>
      <c r="D22" s="16">
        <f>0.1019716213*'BRT In KN'!E38</f>
        <v>26.443158713813848</v>
      </c>
      <c r="E22" s="16">
        <f>0.1019716213*'BRT In KN'!F38</f>
        <v>22.880867902626488</v>
      </c>
      <c r="F22" s="16">
        <f>0.1019716213*'BRT In KN'!G38</f>
        <v>22.880867902626488</v>
      </c>
      <c r="G22" s="179" t="str">
        <f>IF(ISBLANK('BRT In KN'!H38),"",'BRT In KN'!H38)</f>
        <v/>
      </c>
      <c r="H22" s="6"/>
      <c r="I22" s="6"/>
      <c r="J22" s="6"/>
      <c r="K22" s="6"/>
      <c r="L22" s="6"/>
      <c r="M22" s="27"/>
    </row>
    <row r="23" spans="1:14" ht="13" thickBot="1" x14ac:dyDescent="0.3">
      <c r="A23" s="36">
        <v>18</v>
      </c>
      <c r="B23" s="183">
        <f>0.1019716213*'BRT In KN'!C39</f>
        <v>38.400065262668804</v>
      </c>
      <c r="C23" s="183">
        <f>0.1019716213*'BRT In KN'!D39</f>
        <v>34.750936253789448</v>
      </c>
      <c r="D23" s="183">
        <f>0.1019716213*'BRT In KN'!E39</f>
        <v>26.443158713813848</v>
      </c>
      <c r="E23" s="183">
        <f>0.1019716213*'BRT In KN'!F39</f>
        <v>22.880867902626488</v>
      </c>
      <c r="F23" s="183">
        <f>0.1019716213*'BRT In KN'!G39</f>
        <v>22.880867902626488</v>
      </c>
      <c r="G23" s="184" t="str">
        <f>IF(ISBLANK('BRT In KN'!H39),"",'BRT In KN'!H39)</f>
        <v/>
      </c>
      <c r="H23" s="6"/>
      <c r="I23" s="9"/>
      <c r="J23" s="13"/>
      <c r="K23" s="6"/>
      <c r="L23" s="6"/>
      <c r="M23" s="27"/>
    </row>
    <row r="25" spans="1:14" x14ac:dyDescent="0.25">
      <c r="A25" s="329"/>
      <c r="B25" s="329"/>
      <c r="E25" s="28"/>
      <c r="F25" s="28"/>
      <c r="G25" s="28"/>
      <c r="H25" s="27"/>
      <c r="J25" s="27"/>
      <c r="K25" s="27"/>
    </row>
    <row r="26" spans="1:14" x14ac:dyDescent="0.25">
      <c r="A26" s="249" t="s">
        <v>13</v>
      </c>
      <c r="B26" s="249"/>
      <c r="E26" s="249" t="s">
        <v>14</v>
      </c>
      <c r="F26" s="249"/>
      <c r="G26" s="249"/>
      <c r="H26" s="27"/>
      <c r="J26" s="27"/>
      <c r="K26" s="27"/>
    </row>
  </sheetData>
  <sheetProtection selectLockedCells="1"/>
  <mergeCells count="18">
    <mergeCell ref="L9:M9"/>
    <mergeCell ref="L10:M10"/>
    <mergeCell ref="L13:M13"/>
    <mergeCell ref="L16:M16"/>
    <mergeCell ref="A1:G2"/>
    <mergeCell ref="N6:O6"/>
    <mergeCell ref="I7:J7"/>
    <mergeCell ref="L8:M8"/>
    <mergeCell ref="A4:A5"/>
    <mergeCell ref="B4:B5"/>
    <mergeCell ref="E4:E5"/>
    <mergeCell ref="F4:F5"/>
    <mergeCell ref="A25:B25"/>
    <mergeCell ref="C4:C5"/>
    <mergeCell ref="D4:D5"/>
    <mergeCell ref="G4:G5"/>
    <mergeCell ref="E26:G26"/>
    <mergeCell ref="A26:B26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Mooring Inventory</vt:lpstr>
      <vt:lpstr>MOORING DIAGRAM</vt:lpstr>
      <vt:lpstr>BRT In KN</vt:lpstr>
      <vt:lpstr>In Tons</vt:lpstr>
      <vt:lpstr>'BRT In KN'!Print_Area</vt:lpstr>
      <vt:lpstr>'In Tons'!Print_Area</vt:lpstr>
      <vt:lpstr>'MOORING DIAGRAM'!Print_Area</vt:lpstr>
      <vt:lpstr>'Mooring Inventory'!Print_Area</vt:lpstr>
      <vt:lpstr>'Mooring Inventory'!Print_Titles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vivek.venugopal(NYKSM)</cp:lastModifiedBy>
  <cp:lastPrinted>2023-09-28T01:55:28Z</cp:lastPrinted>
  <dcterms:created xsi:type="dcterms:W3CDTF">2002-08-13T02:23:54Z</dcterms:created>
  <dcterms:modified xsi:type="dcterms:W3CDTF">2023-10-30T02:24:58Z</dcterms:modified>
</cp:coreProperties>
</file>